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6150" activeTab="0"/>
  </bookViews>
  <sheets>
    <sheet name="1" sheetId="1" r:id="rId1"/>
  </sheets>
  <definedNames>
    <definedName name="\0" localSheetId="0">'1'!$CH$3073</definedName>
    <definedName name="\0">#REF!</definedName>
    <definedName name="\c" localSheetId="0">'1'!$CH$3089</definedName>
    <definedName name="\c">#REF!</definedName>
    <definedName name="\d" localSheetId="0">'1'!$CH$3085</definedName>
    <definedName name="\d">#REF!</definedName>
    <definedName name="\g" localSheetId="0">'1'!$CH$3095</definedName>
    <definedName name="\g">#REF!</definedName>
    <definedName name="\h" localSheetId="0">'1'!$CH$3097</definedName>
    <definedName name="\h">#REF!</definedName>
    <definedName name="\i" localSheetId="0">'1'!$CH$3087</definedName>
    <definedName name="\i">#REF!</definedName>
    <definedName name="\k" localSheetId="0">'1'!$CH$3093</definedName>
    <definedName name="\k">#REF!</definedName>
    <definedName name="\l" localSheetId="0">'1'!$CH$3083</definedName>
    <definedName name="\l">#REF!</definedName>
    <definedName name="\m" localSheetId="0">'1'!$CH$3081</definedName>
    <definedName name="\m">#REF!</definedName>
    <definedName name="\p" localSheetId="0">'1'!$CH$3077</definedName>
    <definedName name="\p">#REF!</definedName>
    <definedName name="\r" localSheetId="0">'1'!$CH$3079</definedName>
    <definedName name="\r">#REF!</definedName>
    <definedName name="\s" localSheetId="0">'1'!$CH$3075</definedName>
    <definedName name="\s">#REF!</definedName>
    <definedName name="\t" localSheetId="0">'1'!$CH$3101</definedName>
    <definedName name="\t">#REF!</definedName>
    <definedName name="\v" localSheetId="0">'1'!$CH$3099</definedName>
    <definedName name="\v">#REF!</definedName>
    <definedName name="\z" localSheetId="0">'1'!$CH$3091</definedName>
    <definedName name="\z">#REF!</definedName>
    <definedName name="_Regression_Int" localSheetId="0" hidden="1">1</definedName>
    <definedName name="YazdırmaAlanı_MI" localSheetId="0">'1'!#REF!</definedName>
    <definedName name="_xlnm.Print_Area" localSheetId="0">'1'!$C$6:$U$49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<sst xmlns="http://schemas.openxmlformats.org/spreadsheetml/2006/main" count="233" uniqueCount="107">
  <si>
    <t>YK</t>
  </si>
  <si>
    <t xml:space="preserve"> </t>
  </si>
  <si>
    <t>YUV.KANAL</t>
  </si>
  <si>
    <t>DÜZ KANAL</t>
  </si>
  <si>
    <t>DİRSEK</t>
  </si>
  <si>
    <t>REDÜKSİYON</t>
  </si>
  <si>
    <t>RED.DİRSEK</t>
  </si>
  <si>
    <t>S PARÇASI</t>
  </si>
  <si>
    <t>PLENUM</t>
  </si>
  <si>
    <t>KAPAK</t>
  </si>
  <si>
    <t>TOPLAM  (m²)</t>
  </si>
  <si>
    <t>m²</t>
  </si>
  <si>
    <t>261.101</t>
  </si>
  <si>
    <t>261.102</t>
  </si>
  <si>
    <t>261.103</t>
  </si>
  <si>
    <t>261.104</t>
  </si>
  <si>
    <t>261.105</t>
  </si>
  <si>
    <t>261.106</t>
  </si>
  <si>
    <t>261.107</t>
  </si>
  <si>
    <t>&gt;2500</t>
  </si>
  <si>
    <t>-</t>
  </si>
  <si>
    <t>QPRO MAKRO KOMUTLARI</t>
  </si>
  <si>
    <t>\0</t>
  </si>
  <si>
    <t>\S</t>
  </si>
  <si>
    <t>\P</t>
  </si>
  <si>
    <t>\R</t>
  </si>
  <si>
    <t>\M</t>
  </si>
  <si>
    <t>\L</t>
  </si>
  <si>
    <t>\D</t>
  </si>
  <si>
    <t>\I</t>
  </si>
  <si>
    <t>\C</t>
  </si>
  <si>
    <t>\Z</t>
  </si>
  <si>
    <t>\K</t>
  </si>
  <si>
    <t>\G</t>
  </si>
  <si>
    <t>\H</t>
  </si>
  <si>
    <t>\V</t>
  </si>
  <si>
    <t>\T</t>
  </si>
  <si>
    <t>/OFHYQQ</t>
  </si>
  <si>
    <t>/FA~R</t>
  </si>
  <si>
    <t>/PDPSAF</t>
  </si>
  <si>
    <t>/PB</t>
  </si>
  <si>
    <t>/TMNC</t>
  </si>
  <si>
    <t>/SL</t>
  </si>
  <si>
    <t>/ED</t>
  </si>
  <si>
    <t>/EI</t>
  </si>
  <si>
    <t>/EC</t>
  </si>
  <si>
    <t>/</t>
  </si>
  <si>
    <t>/OP</t>
  </si>
  <si>
    <t>/SC</t>
  </si>
  <si>
    <t>/ORM</t>
  </si>
  <si>
    <t>/EV</t>
  </si>
  <si>
    <t>/WOL</t>
  </si>
  <si>
    <t>ZERO</t>
  </si>
  <si>
    <t>SAKLA</t>
  </si>
  <si>
    <t>PRINT</t>
  </si>
  <si>
    <t>RANGE</t>
  </si>
  <si>
    <t>MAKRO</t>
  </si>
  <si>
    <t>CIZGI</t>
  </si>
  <si>
    <t>SIL</t>
  </si>
  <si>
    <t>EKLE</t>
  </si>
  <si>
    <t>KOPYA</t>
  </si>
  <si>
    <t>MENU</t>
  </si>
  <si>
    <t>KORUMA</t>
  </si>
  <si>
    <t>GENISLIK</t>
  </si>
  <si>
    <t>HESAP</t>
  </si>
  <si>
    <t>VOLUE</t>
  </si>
  <si>
    <t>TITLE</t>
  </si>
  <si>
    <t>KANAL KODLARI</t>
  </si>
  <si>
    <t>K</t>
  </si>
  <si>
    <t>D</t>
  </si>
  <si>
    <t>R</t>
  </si>
  <si>
    <t>RD</t>
  </si>
  <si>
    <t>S</t>
  </si>
  <si>
    <t>P</t>
  </si>
  <si>
    <t>KA</t>
  </si>
  <si>
    <t>S.No</t>
  </si>
  <si>
    <t>Parça Adı</t>
  </si>
  <si>
    <t>Genişlik</t>
  </si>
  <si>
    <t>max</t>
  </si>
  <si>
    <t>min</t>
  </si>
  <si>
    <t>(mm)</t>
  </si>
  <si>
    <t>Yükseklik</t>
  </si>
  <si>
    <t>Boy</t>
  </si>
  <si>
    <t>(mt)</t>
  </si>
  <si>
    <t>Adet</t>
  </si>
  <si>
    <t>Çevre</t>
  </si>
  <si>
    <t>Alan</t>
  </si>
  <si>
    <t>(m²)</t>
  </si>
  <si>
    <t>Sayfa No:</t>
  </si>
  <si>
    <t>B.B.Birim Fiyat Poz No</t>
  </si>
  <si>
    <t>250 mm</t>
  </si>
  <si>
    <t>499 mm</t>
  </si>
  <si>
    <t>990 mm</t>
  </si>
  <si>
    <t>1490 mm</t>
  </si>
  <si>
    <t>1990 mm</t>
  </si>
  <si>
    <t>2490 mm</t>
  </si>
  <si>
    <t>NAKLİ YEKÜN:</t>
  </si>
  <si>
    <t>İzoleli Parça</t>
  </si>
  <si>
    <t>Kodu</t>
  </si>
  <si>
    <t>Tanımı</t>
  </si>
  <si>
    <t>İzoleli parça için
bu sutuna 1 yaz</t>
  </si>
  <si>
    <t>Parça kodunu
bu sutuna yaz</t>
  </si>
  <si>
    <t>İzoleli Kanal Miktarı</t>
  </si>
  <si>
    <t>(Ad)</t>
  </si>
  <si>
    <t>DEVRE ADI: SF-01 Üfleme Kanalı</t>
  </si>
  <si>
    <t>ATAŞMAN NO: 006</t>
  </si>
  <si>
    <t xml:space="preserve"> KANAL HESAP FÖYÜ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</si>
</sst>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_)"/>
    <numFmt numFmtId="165" formatCode="0.00_)"/>
    <numFmt numFmtId="166" formatCode="0.000_)"/>
    <numFmt numFmtId="167" formatCode="#,##0.00\ &quot;m²&quot;"/>
    <numFmt numFmtId="168" formatCode="#,##0.0"/>
    <numFmt numFmtId="169" formatCode="0.000"/>
    <numFmt numFmtId="170" formatCode="0.0"/>
  </numFmts>
  <fonts count="47">
    <font>
      <sz val="12"/>
      <name val="Courier"/>
      <family val="0"/>
    </font>
    <font>
      <sz val="10"/>
      <name val="Bookman Old Style"/>
      <family val="0"/>
    </font>
    <font>
      <sz val="12"/>
      <color indexed="8"/>
      <name val="Arial Tur"/>
      <family val="2"/>
    </font>
    <font>
      <sz val="12"/>
      <name val="Arial Tur"/>
      <family val="2"/>
    </font>
    <font>
      <b/>
      <sz val="12"/>
      <color indexed="8"/>
      <name val="Arial Tur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b/>
      <sz val="11"/>
      <color indexed="8"/>
      <name val="Arial Tur"/>
      <family val="2"/>
    </font>
    <font>
      <b/>
      <sz val="14"/>
      <color indexed="8"/>
      <name val="Arial Tur"/>
      <family val="2"/>
    </font>
    <font>
      <b/>
      <sz val="12"/>
      <name val="Arial Tur"/>
      <family val="2"/>
    </font>
    <font>
      <sz val="10"/>
      <name val="Arial Tur"/>
      <family val="2"/>
    </font>
    <font>
      <b/>
      <sz val="10"/>
      <name val="Arial Tur"/>
      <family val="2"/>
    </font>
    <font>
      <sz val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9">
    <xf numFmtId="164" fontId="0" fillId="0" borderId="0" xfId="0" applyAlignment="1">
      <alignment/>
    </xf>
    <xf numFmtId="164" fontId="3" fillId="33" borderId="0" xfId="0" applyFont="1" applyFill="1" applyAlignment="1">
      <alignment vertical="center"/>
    </xf>
    <xf numFmtId="164" fontId="6" fillId="34" borderId="10" xfId="0" applyFont="1" applyFill="1" applyBorder="1" applyAlignment="1">
      <alignment horizontal="center" vertical="center"/>
    </xf>
    <xf numFmtId="164" fontId="6" fillId="35" borderId="10" xfId="0" applyFont="1" applyFill="1" applyBorder="1" applyAlignment="1" applyProtection="1">
      <alignment vertical="center"/>
      <protection/>
    </xf>
    <xf numFmtId="164" fontId="2" fillId="33" borderId="0" xfId="0" applyFont="1" applyFill="1" applyAlignment="1" applyProtection="1">
      <alignment vertical="center"/>
      <protection/>
    </xf>
    <xf numFmtId="164" fontId="2" fillId="33" borderId="11" xfId="0" applyFont="1" applyFill="1" applyBorder="1" applyAlignment="1">
      <alignment vertical="center"/>
    </xf>
    <xf numFmtId="165" fontId="2" fillId="33" borderId="11" xfId="0" applyNumberFormat="1" applyFont="1" applyFill="1" applyBorder="1" applyAlignment="1" applyProtection="1">
      <alignment vertical="center"/>
      <protection/>
    </xf>
    <xf numFmtId="164" fontId="7" fillId="33" borderId="11" xfId="0" applyFont="1" applyFill="1" applyBorder="1" applyAlignment="1">
      <alignment vertical="center"/>
    </xf>
    <xf numFmtId="164" fontId="7" fillId="33" borderId="12" xfId="0" applyFont="1" applyFill="1" applyBorder="1" applyAlignment="1">
      <alignment horizontal="center" vertical="center"/>
    </xf>
    <xf numFmtId="164" fontId="6" fillId="34" borderId="13" xfId="0" applyFont="1" applyFill="1" applyBorder="1" applyAlignment="1">
      <alignment horizontal="center" vertical="center"/>
    </xf>
    <xf numFmtId="164" fontId="6" fillId="34" borderId="13" xfId="0" applyFont="1" applyFill="1" applyBorder="1" applyAlignment="1" applyProtection="1">
      <alignment horizontal="center" vertical="center"/>
      <protection locked="0"/>
    </xf>
    <xf numFmtId="164" fontId="6" fillId="34" borderId="14" xfId="0" applyFont="1" applyFill="1" applyBorder="1" applyAlignment="1" applyProtection="1">
      <alignment vertical="center"/>
      <protection/>
    </xf>
    <xf numFmtId="164" fontId="6" fillId="34" borderId="13" xfId="0" applyFont="1" applyFill="1" applyBorder="1" applyAlignment="1" applyProtection="1">
      <alignment horizontal="center" vertical="center"/>
      <protection/>
    </xf>
    <xf numFmtId="164" fontId="6" fillId="34" borderId="14" xfId="0" applyFont="1" applyFill="1" applyBorder="1" applyAlignment="1" applyProtection="1">
      <alignment horizontal="center" vertical="center"/>
      <protection/>
    </xf>
    <xf numFmtId="164" fontId="6" fillId="34" borderId="13" xfId="0" applyFont="1" applyFill="1" applyBorder="1" applyAlignment="1" applyProtection="1" quotePrefix="1">
      <alignment horizontal="center" vertical="center"/>
      <protection/>
    </xf>
    <xf numFmtId="164" fontId="6" fillId="34" borderId="13" xfId="0" applyFont="1" applyFill="1" applyBorder="1" applyAlignment="1" applyProtection="1">
      <alignment vertical="center"/>
      <protection/>
    </xf>
    <xf numFmtId="164" fontId="6" fillId="34" borderId="15" xfId="0" applyFont="1" applyFill="1" applyBorder="1" applyAlignment="1">
      <alignment vertical="center"/>
    </xf>
    <xf numFmtId="164" fontId="6" fillId="34" borderId="15" xfId="0" applyFont="1" applyFill="1" applyBorder="1" applyAlignment="1" applyProtection="1" quotePrefix="1">
      <alignment horizontal="center" vertical="center"/>
      <protection/>
    </xf>
    <xf numFmtId="164" fontId="6" fillId="34" borderId="15" xfId="0" applyFont="1" applyFill="1" applyBorder="1" applyAlignment="1" quotePrefix="1">
      <alignment horizontal="center" vertical="center"/>
    </xf>
    <xf numFmtId="166" fontId="6" fillId="34" borderId="15" xfId="0" applyNumberFormat="1" applyFont="1" applyFill="1" applyBorder="1" applyAlignment="1" applyProtection="1" quotePrefix="1">
      <alignment horizontal="center" vertical="center"/>
      <protection/>
    </xf>
    <xf numFmtId="165" fontId="6" fillId="34" borderId="14" xfId="0" applyNumberFormat="1" applyFont="1" applyFill="1" applyBorder="1" applyAlignment="1" applyProtection="1" quotePrefix="1">
      <alignment horizontal="center" vertical="center"/>
      <protection/>
    </xf>
    <xf numFmtId="164" fontId="3" fillId="33" borderId="0" xfId="0" applyFont="1" applyFill="1" applyAlignment="1" applyProtection="1">
      <alignment horizontal="left" vertical="center"/>
      <protection/>
    </xf>
    <xf numFmtId="164" fontId="2" fillId="33" borderId="11" xfId="0" applyFont="1" applyFill="1" applyBorder="1" applyAlignment="1" applyProtection="1">
      <alignment vertical="center"/>
      <protection/>
    </xf>
    <xf numFmtId="164" fontId="4" fillId="33" borderId="11" xfId="0" applyFont="1" applyFill="1" applyBorder="1" applyAlignment="1" applyProtection="1">
      <alignment vertical="center"/>
      <protection/>
    </xf>
    <xf numFmtId="164" fontId="9" fillId="33" borderId="0" xfId="0" applyFont="1" applyFill="1" applyAlignment="1">
      <alignment vertical="center"/>
    </xf>
    <xf numFmtId="164" fontId="3" fillId="36" borderId="16" xfId="0" applyFont="1" applyFill="1" applyBorder="1" applyAlignment="1">
      <alignment vertical="center"/>
    </xf>
    <xf numFmtId="164" fontId="3" fillId="36" borderId="16" xfId="0" applyFont="1" applyFill="1" applyBorder="1" applyAlignment="1" applyProtection="1">
      <alignment vertical="center"/>
      <protection locked="0"/>
    </xf>
    <xf numFmtId="164" fontId="2" fillId="36" borderId="17" xfId="0" applyFont="1" applyFill="1" applyBorder="1" applyAlignment="1">
      <alignment vertical="center"/>
    </xf>
    <xf numFmtId="164" fontId="2" fillId="36" borderId="18" xfId="0" applyFont="1" applyFill="1" applyBorder="1" applyAlignment="1">
      <alignment vertical="center"/>
    </xf>
    <xf numFmtId="164" fontId="3" fillId="33" borderId="0" xfId="0" applyFont="1" applyFill="1" applyAlignment="1" applyProtection="1">
      <alignment horizontal="fill" vertical="center"/>
      <protection/>
    </xf>
    <xf numFmtId="164" fontId="3" fillId="36" borderId="19" xfId="0" applyFont="1" applyFill="1" applyBorder="1" applyAlignment="1" applyProtection="1">
      <alignment horizontal="left" vertical="center"/>
      <protection locked="0"/>
    </xf>
    <xf numFmtId="164" fontId="5" fillId="33" borderId="20" xfId="0" applyFont="1" applyFill="1" applyBorder="1" applyAlignment="1" applyProtection="1">
      <alignment horizontal="center" vertical="center"/>
      <protection/>
    </xf>
    <xf numFmtId="164" fontId="10" fillId="33" borderId="0" xfId="0" applyFont="1" applyFill="1" applyAlignment="1">
      <alignment vertical="center"/>
    </xf>
    <xf numFmtId="164" fontId="5" fillId="33" borderId="21" xfId="0" applyFont="1" applyFill="1" applyBorder="1" applyAlignment="1" applyProtection="1">
      <alignment horizontal="center" vertical="center"/>
      <protection/>
    </xf>
    <xf numFmtId="164" fontId="5" fillId="35" borderId="22" xfId="0" applyFont="1" applyFill="1" applyBorder="1" applyAlignment="1" applyProtection="1">
      <alignment vertical="center"/>
      <protection/>
    </xf>
    <xf numFmtId="164" fontId="5" fillId="33" borderId="23" xfId="0" applyFont="1" applyFill="1" applyBorder="1" applyAlignment="1" applyProtection="1">
      <alignment horizontal="right" vertical="center"/>
      <protection locked="0"/>
    </xf>
    <xf numFmtId="164" fontId="5" fillId="33" borderId="24" xfId="0" applyFont="1" applyFill="1" applyBorder="1" applyAlignment="1" applyProtection="1">
      <alignment horizontal="right" vertical="center"/>
      <protection locked="0"/>
    </xf>
    <xf numFmtId="4" fontId="5" fillId="33" borderId="25" xfId="0" applyNumberFormat="1" applyFont="1" applyFill="1" applyBorder="1" applyAlignment="1" applyProtection="1">
      <alignment horizontal="right" vertical="center"/>
      <protection locked="0"/>
    </xf>
    <xf numFmtId="164" fontId="5" fillId="33" borderId="26" xfId="0" applyFont="1" applyFill="1" applyBorder="1" applyAlignment="1" applyProtection="1">
      <alignment horizontal="right" vertical="center"/>
      <protection locked="0"/>
    </xf>
    <xf numFmtId="164" fontId="5" fillId="33" borderId="27" xfId="0" applyFont="1" applyFill="1" applyBorder="1" applyAlignment="1" applyProtection="1">
      <alignment horizontal="right" vertical="center"/>
      <protection locked="0"/>
    </xf>
    <xf numFmtId="164" fontId="5" fillId="33" borderId="28" xfId="0" applyFont="1" applyFill="1" applyBorder="1" applyAlignment="1" applyProtection="1">
      <alignment horizontal="right" vertical="center"/>
      <protection locked="0"/>
    </xf>
    <xf numFmtId="164" fontId="5" fillId="33" borderId="29" xfId="0" applyFont="1" applyFill="1" applyBorder="1" applyAlignment="1" applyProtection="1">
      <alignment horizontal="right" vertical="center"/>
      <protection locked="0"/>
    </xf>
    <xf numFmtId="166" fontId="5" fillId="35" borderId="25" xfId="0" applyNumberFormat="1" applyFont="1" applyFill="1" applyBorder="1" applyAlignment="1" applyProtection="1">
      <alignment horizontal="right" vertical="center"/>
      <protection/>
    </xf>
    <xf numFmtId="165" fontId="5" fillId="35" borderId="28" xfId="0" applyNumberFormat="1" applyFont="1" applyFill="1" applyBorder="1" applyAlignment="1" applyProtection="1">
      <alignment horizontal="right" vertical="center"/>
      <protection/>
    </xf>
    <xf numFmtId="165" fontId="5" fillId="35" borderId="23" xfId="0" applyNumberFormat="1" applyFont="1" applyFill="1" applyBorder="1" applyAlignment="1" applyProtection="1">
      <alignment vertical="center"/>
      <protection/>
    </xf>
    <xf numFmtId="165" fontId="5" fillId="35" borderId="30" xfId="0" applyNumberFormat="1" applyFont="1" applyFill="1" applyBorder="1" applyAlignment="1" applyProtection="1">
      <alignment vertical="center"/>
      <protection/>
    </xf>
    <xf numFmtId="165" fontId="5" fillId="35" borderId="31" xfId="0" applyNumberFormat="1" applyFont="1" applyFill="1" applyBorder="1" applyAlignment="1" applyProtection="1">
      <alignment vertical="center"/>
      <protection/>
    </xf>
    <xf numFmtId="166" fontId="5" fillId="35" borderId="22" xfId="0" applyNumberFormat="1" applyFont="1" applyFill="1" applyBorder="1" applyAlignment="1" applyProtection="1">
      <alignment horizontal="right" vertical="center"/>
      <protection/>
    </xf>
    <xf numFmtId="165" fontId="5" fillId="35" borderId="29" xfId="0" applyNumberFormat="1" applyFont="1" applyFill="1" applyBorder="1" applyAlignment="1" applyProtection="1">
      <alignment horizontal="right" vertical="center"/>
      <protection/>
    </xf>
    <xf numFmtId="165" fontId="5" fillId="35" borderId="26" xfId="0" applyNumberFormat="1" applyFont="1" applyFill="1" applyBorder="1" applyAlignment="1" applyProtection="1">
      <alignment vertical="center"/>
      <protection/>
    </xf>
    <xf numFmtId="165" fontId="5" fillId="35" borderId="32" xfId="0" applyNumberFormat="1" applyFont="1" applyFill="1" applyBorder="1" applyAlignment="1" applyProtection="1">
      <alignment vertical="center"/>
      <protection/>
    </xf>
    <xf numFmtId="165" fontId="5" fillId="35" borderId="19" xfId="0" applyNumberFormat="1" applyFont="1" applyFill="1" applyBorder="1" applyAlignment="1" applyProtection="1">
      <alignment vertical="center"/>
      <protection/>
    </xf>
    <xf numFmtId="164" fontId="5" fillId="33" borderId="33" xfId="0" applyFont="1" applyFill="1" applyBorder="1" applyAlignment="1" applyProtection="1">
      <alignment vertical="center"/>
      <protection/>
    </xf>
    <xf numFmtId="164" fontId="5" fillId="33" borderId="33" xfId="0" applyFont="1" applyFill="1" applyBorder="1" applyAlignment="1" applyProtection="1">
      <alignment horizontal="right" vertical="center"/>
      <protection/>
    </xf>
    <xf numFmtId="4" fontId="5" fillId="33" borderId="33" xfId="0" applyNumberFormat="1" applyFont="1" applyFill="1" applyBorder="1" applyAlignment="1" applyProtection="1">
      <alignment horizontal="right" vertical="center"/>
      <protection/>
    </xf>
    <xf numFmtId="164" fontId="5" fillId="33" borderId="34" xfId="0" applyFont="1" applyFill="1" applyBorder="1" applyAlignment="1" applyProtection="1">
      <alignment horizontal="right" vertical="center"/>
      <protection/>
    </xf>
    <xf numFmtId="164" fontId="6" fillId="33" borderId="33" xfId="0" applyFont="1" applyFill="1" applyBorder="1" applyAlignment="1" applyProtection="1">
      <alignment horizontal="left" vertical="center"/>
      <protection/>
    </xf>
    <xf numFmtId="165" fontId="5" fillId="35" borderId="35" xfId="0" applyNumberFormat="1" applyFont="1" applyFill="1" applyBorder="1" applyAlignment="1" applyProtection="1">
      <alignment vertical="center"/>
      <protection/>
    </xf>
    <xf numFmtId="165" fontId="5" fillId="35" borderId="36" xfId="0" applyNumberFormat="1" applyFont="1" applyFill="1" applyBorder="1" applyAlignment="1" applyProtection="1">
      <alignment vertical="center"/>
      <protection/>
    </xf>
    <xf numFmtId="164" fontId="11" fillId="33" borderId="0" xfId="0" applyFont="1" applyFill="1" applyAlignment="1">
      <alignment vertical="center"/>
    </xf>
    <xf numFmtId="164" fontId="11" fillId="36" borderId="37" xfId="0" applyFont="1" applyFill="1" applyBorder="1" applyAlignment="1">
      <alignment horizontal="center" vertical="center" textRotation="90"/>
    </xf>
    <xf numFmtId="164" fontId="6" fillId="36" borderId="31" xfId="0" applyFont="1" applyFill="1" applyBorder="1" applyAlignment="1">
      <alignment horizontal="center" vertical="center" textRotation="90"/>
    </xf>
    <xf numFmtId="164" fontId="6" fillId="33" borderId="38" xfId="0" applyFont="1" applyFill="1" applyBorder="1" applyAlignment="1" applyProtection="1">
      <alignment horizontal="left" vertical="center"/>
      <protection/>
    </xf>
    <xf numFmtId="164" fontId="2" fillId="33" borderId="39" xfId="0" applyFont="1" applyFill="1" applyBorder="1" applyAlignment="1" applyProtection="1">
      <alignment vertical="center"/>
      <protection/>
    </xf>
    <xf numFmtId="164" fontId="4" fillId="33" borderId="40" xfId="0" applyFont="1" applyFill="1" applyBorder="1" applyAlignment="1" applyProtection="1">
      <alignment vertical="center"/>
      <protection/>
    </xf>
    <xf numFmtId="4" fontId="4" fillId="33" borderId="41" xfId="0" applyNumberFormat="1" applyFont="1" applyFill="1" applyBorder="1" applyAlignment="1" applyProtection="1">
      <alignment vertical="center"/>
      <protection/>
    </xf>
    <xf numFmtId="4" fontId="4" fillId="33" borderId="42" xfId="0" applyNumberFormat="1" applyFont="1" applyFill="1" applyBorder="1" applyAlignment="1" applyProtection="1">
      <alignment vertical="center"/>
      <protection/>
    </xf>
    <xf numFmtId="4" fontId="9" fillId="33" borderId="0" xfId="0" applyNumberFormat="1" applyFont="1" applyFill="1" applyAlignment="1">
      <alignment vertical="center"/>
    </xf>
    <xf numFmtId="4" fontId="9" fillId="33" borderId="43" xfId="0" applyNumberFormat="1" applyFont="1" applyFill="1" applyBorder="1" applyAlignment="1" applyProtection="1">
      <alignment horizontal="righ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4" fontId="9" fillId="33" borderId="0" xfId="0" applyNumberFormat="1" applyFont="1" applyFill="1" applyAlignment="1">
      <alignment horizontal="right" vertical="center"/>
    </xf>
    <xf numFmtId="170" fontId="5" fillId="33" borderId="29" xfId="0" applyNumberFormat="1" applyFont="1" applyFill="1" applyBorder="1" applyAlignment="1" applyProtection="1">
      <alignment horizontal="right" vertical="center"/>
      <protection locked="0"/>
    </xf>
    <xf numFmtId="167" fontId="6" fillId="33" borderId="33" xfId="0" applyNumberFormat="1" applyFont="1" applyFill="1" applyBorder="1" applyAlignment="1" applyProtection="1">
      <alignment horizontal="left" vertical="center"/>
      <protection/>
    </xf>
    <xf numFmtId="164" fontId="11" fillId="34" borderId="13" xfId="0" applyFont="1" applyFill="1" applyBorder="1" applyAlignment="1">
      <alignment horizontal="center" vertical="center" textRotation="90" wrapText="1"/>
    </xf>
    <xf numFmtId="164" fontId="11" fillId="34" borderId="14" xfId="0" applyFont="1" applyFill="1" applyBorder="1" applyAlignment="1">
      <alignment horizontal="center" vertical="center" textRotation="90"/>
    </xf>
    <xf numFmtId="164" fontId="6" fillId="34" borderId="13" xfId="0" applyFont="1" applyFill="1" applyBorder="1" applyAlignment="1">
      <alignment horizontal="center" vertical="center" textRotation="90" wrapText="1"/>
    </xf>
    <xf numFmtId="164" fontId="6" fillId="34" borderId="14" xfId="0" applyFont="1" applyFill="1" applyBorder="1" applyAlignment="1">
      <alignment horizontal="center" vertical="center" textRotation="90"/>
    </xf>
    <xf numFmtId="164" fontId="8" fillId="34" borderId="40" xfId="0" applyFont="1" applyFill="1" applyBorder="1" applyAlignment="1">
      <alignment horizontal="center" vertical="center"/>
    </xf>
    <xf numFmtId="164" fontId="8" fillId="34" borderId="11" xfId="0" applyFont="1" applyFill="1" applyBorder="1" applyAlignment="1">
      <alignment horizontal="center" vertical="center"/>
    </xf>
    <xf numFmtId="164" fontId="8" fillId="34" borderId="12" xfId="0" applyFont="1" applyFill="1" applyBorder="1" applyAlignment="1">
      <alignment horizontal="center" vertical="center"/>
    </xf>
    <xf numFmtId="164" fontId="4" fillId="33" borderId="40" xfId="0" applyFont="1" applyFill="1" applyBorder="1" applyAlignment="1">
      <alignment horizontal="left" vertical="center"/>
    </xf>
    <xf numFmtId="164" fontId="4" fillId="33" borderId="11" xfId="0" applyFont="1" applyFill="1" applyBorder="1" applyAlignment="1">
      <alignment horizontal="left" vertical="center"/>
    </xf>
    <xf numFmtId="164" fontId="6" fillId="34" borderId="40" xfId="0" applyFont="1" applyFill="1" applyBorder="1" applyAlignment="1" applyProtection="1">
      <alignment horizontal="center" vertical="center" wrapText="1"/>
      <protection locked="0"/>
    </xf>
    <xf numFmtId="164" fontId="6" fillId="34" borderId="12" xfId="0" applyFont="1" applyFill="1" applyBorder="1" applyAlignment="1" applyProtection="1">
      <alignment horizontal="center" vertical="center" wrapText="1"/>
      <protection locked="0"/>
    </xf>
    <xf numFmtId="164" fontId="6" fillId="34" borderId="40" xfId="0" applyFont="1" applyFill="1" applyBorder="1" applyAlignment="1" applyProtection="1">
      <alignment horizontal="center" vertical="center"/>
      <protection locked="0"/>
    </xf>
    <xf numFmtId="164" fontId="6" fillId="34" borderId="12" xfId="0" applyFont="1" applyFill="1" applyBorder="1" applyAlignment="1" applyProtection="1">
      <alignment horizontal="center" vertical="center"/>
      <protection locked="0"/>
    </xf>
    <xf numFmtId="164" fontId="4" fillId="34" borderId="40" xfId="0" applyFont="1" applyFill="1" applyBorder="1" applyAlignment="1">
      <alignment horizontal="center" vertical="center"/>
    </xf>
    <xf numFmtId="164" fontId="4" fillId="34" borderId="11" xfId="0" applyFont="1" applyFill="1" applyBorder="1" applyAlignment="1">
      <alignment horizontal="center" vertical="center"/>
    </xf>
    <xf numFmtId="164" fontId="4" fillId="34" borderId="12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7030A0"/>
  </sheetPr>
  <dimension ref="A1:DM3164"/>
  <sheetViews>
    <sheetView showZeros="0" tabSelected="1" zoomScale="75" zoomScaleNormal="75" zoomScalePageLayoutView="0" workbookViewId="0" topLeftCell="A1">
      <selection activeCell="C58" sqref="C58"/>
    </sheetView>
  </sheetViews>
  <sheetFormatPr defaultColWidth="9.796875" defaultRowHeight="15"/>
  <cols>
    <col min="1" max="1" width="4.796875" style="1" customWidth="1"/>
    <col min="2" max="2" width="4.8984375" style="1" customWidth="1"/>
    <col min="3" max="3" width="5.796875" style="1" customWidth="1"/>
    <col min="4" max="4" width="10.796875" style="1" customWidth="1"/>
    <col min="5" max="8" width="5.796875" style="1" customWidth="1"/>
    <col min="9" max="9" width="6.3984375" style="1" customWidth="1"/>
    <col min="10" max="10" width="4.796875" style="1" customWidth="1"/>
    <col min="11" max="11" width="6.796875" style="1" customWidth="1"/>
    <col min="12" max="12" width="7.796875" style="1" customWidth="1"/>
    <col min="13" max="13" width="8.796875" style="1" customWidth="1"/>
    <col min="14" max="19" width="7.796875" style="1" customWidth="1"/>
    <col min="20" max="20" width="2" style="1" customWidth="1"/>
    <col min="21" max="21" width="9.796875" style="1" customWidth="1"/>
    <col min="22" max="22" width="2.796875" style="1" customWidth="1"/>
    <col min="23" max="23" width="9.796875" style="1" customWidth="1"/>
    <col min="24" max="24" width="6.296875" style="1" customWidth="1"/>
    <col min="25" max="25" width="12.19921875" style="1" customWidth="1"/>
    <col min="26" max="26" width="2.796875" style="1" customWidth="1"/>
    <col min="27" max="88" width="9.796875" style="1" customWidth="1"/>
    <col min="89" max="89" width="4.796875" style="1" customWidth="1"/>
    <col min="90" max="90" width="11.796875" style="1" customWidth="1"/>
    <col min="91" max="16384" width="9.796875" style="1" customWidth="1"/>
  </cols>
  <sheetData>
    <row r="1" spans="1:21" ht="22.5" customHeight="1" thickBot="1" thickTop="1">
      <c r="A1" s="73" t="s">
        <v>100</v>
      </c>
      <c r="B1" s="75" t="s">
        <v>101</v>
      </c>
      <c r="C1" s="77" t="s">
        <v>106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9"/>
      <c r="U1" s="4"/>
    </row>
    <row r="2" spans="1:21" ht="21.75" customHeight="1" thickBot="1" thickTop="1">
      <c r="A2" s="74"/>
      <c r="B2" s="76"/>
      <c r="C2" s="80" t="s">
        <v>104</v>
      </c>
      <c r="D2" s="81"/>
      <c r="E2" s="81"/>
      <c r="F2" s="81"/>
      <c r="G2" s="5"/>
      <c r="H2" s="5"/>
      <c r="I2" s="6"/>
      <c r="J2" s="5"/>
      <c r="K2" s="6"/>
      <c r="L2" s="5"/>
      <c r="M2" s="5"/>
      <c r="N2" s="5"/>
      <c r="O2" s="5"/>
      <c r="P2" s="5"/>
      <c r="Q2" s="5"/>
      <c r="R2" s="7" t="s">
        <v>88</v>
      </c>
      <c r="S2" s="8">
        <v>1</v>
      </c>
      <c r="U2" s="4"/>
    </row>
    <row r="3" spans="1:21" ht="17.25" thickBot="1" thickTop="1">
      <c r="A3" s="74"/>
      <c r="B3" s="76"/>
      <c r="C3" s="12" t="s">
        <v>75</v>
      </c>
      <c r="D3" s="9" t="s">
        <v>76</v>
      </c>
      <c r="E3" s="82" t="s">
        <v>77</v>
      </c>
      <c r="F3" s="83"/>
      <c r="G3" s="84" t="s">
        <v>81</v>
      </c>
      <c r="H3" s="85"/>
      <c r="I3" s="10" t="s">
        <v>82</v>
      </c>
      <c r="J3" s="10" t="s">
        <v>84</v>
      </c>
      <c r="K3" s="10" t="s">
        <v>85</v>
      </c>
      <c r="L3" s="10" t="s">
        <v>86</v>
      </c>
      <c r="M3" s="86" t="s">
        <v>89</v>
      </c>
      <c r="N3" s="87"/>
      <c r="O3" s="87"/>
      <c r="P3" s="87"/>
      <c r="Q3" s="87"/>
      <c r="R3" s="87"/>
      <c r="S3" s="88"/>
      <c r="U3" s="4"/>
    </row>
    <row r="4" spans="1:21" ht="15.75" thickTop="1">
      <c r="A4" s="74"/>
      <c r="B4" s="76"/>
      <c r="C4" s="11"/>
      <c r="D4" s="11"/>
      <c r="E4" s="12" t="s">
        <v>78</v>
      </c>
      <c r="F4" s="12" t="s">
        <v>79</v>
      </c>
      <c r="G4" s="12" t="s">
        <v>78</v>
      </c>
      <c r="H4" s="12" t="s">
        <v>79</v>
      </c>
      <c r="I4" s="11"/>
      <c r="J4" s="13"/>
      <c r="K4" s="11"/>
      <c r="L4" s="11"/>
      <c r="M4" s="14" t="s">
        <v>12</v>
      </c>
      <c r="N4" s="14" t="s">
        <v>13</v>
      </c>
      <c r="O4" s="14" t="s">
        <v>14</v>
      </c>
      <c r="P4" s="14" t="s">
        <v>15</v>
      </c>
      <c r="Q4" s="14" t="s">
        <v>16</v>
      </c>
      <c r="R4" s="14" t="s">
        <v>17</v>
      </c>
      <c r="S4" s="14" t="s">
        <v>18</v>
      </c>
      <c r="U4" s="15" t="s">
        <v>97</v>
      </c>
    </row>
    <row r="5" spans="1:23" ht="15.75" thickBot="1">
      <c r="A5" s="74"/>
      <c r="B5" s="76"/>
      <c r="C5" s="16"/>
      <c r="D5" s="16"/>
      <c r="E5" s="17" t="s">
        <v>80</v>
      </c>
      <c r="F5" s="17" t="s">
        <v>80</v>
      </c>
      <c r="G5" s="17" t="s">
        <v>80</v>
      </c>
      <c r="H5" s="18" t="s">
        <v>80</v>
      </c>
      <c r="I5" s="17" t="s">
        <v>83</v>
      </c>
      <c r="J5" s="17" t="s">
        <v>103</v>
      </c>
      <c r="K5" s="17" t="s">
        <v>83</v>
      </c>
      <c r="L5" s="17" t="s">
        <v>87</v>
      </c>
      <c r="M5" s="19" t="s">
        <v>90</v>
      </c>
      <c r="N5" s="19" t="s">
        <v>91</v>
      </c>
      <c r="O5" s="19" t="s">
        <v>92</v>
      </c>
      <c r="P5" s="19" t="s">
        <v>93</v>
      </c>
      <c r="Q5" s="19" t="s">
        <v>94</v>
      </c>
      <c r="R5" s="19" t="s">
        <v>95</v>
      </c>
      <c r="S5" s="19" t="s">
        <v>19</v>
      </c>
      <c r="U5" s="20" t="s">
        <v>11</v>
      </c>
      <c r="W5" s="21" t="s">
        <v>1</v>
      </c>
    </row>
    <row r="6" spans="1:25" ht="19.5" customHeight="1" thickBot="1" thickTop="1">
      <c r="A6" s="60"/>
      <c r="B6" s="61"/>
      <c r="C6" s="64" t="s">
        <v>105</v>
      </c>
      <c r="D6" s="22"/>
      <c r="E6" s="22"/>
      <c r="F6" s="22"/>
      <c r="G6" s="22"/>
      <c r="H6" s="22"/>
      <c r="I6" s="63"/>
      <c r="J6" s="23" t="s">
        <v>96</v>
      </c>
      <c r="K6" s="22"/>
      <c r="L6" s="22"/>
      <c r="M6" s="69"/>
      <c r="N6" s="69"/>
      <c r="O6" s="69"/>
      <c r="P6" s="69"/>
      <c r="Q6" s="69"/>
      <c r="R6" s="69"/>
      <c r="S6" s="69"/>
      <c r="T6" s="70"/>
      <c r="U6" s="69" t="s">
        <v>1</v>
      </c>
      <c r="W6" s="24"/>
      <c r="X6" s="2" t="s">
        <v>98</v>
      </c>
      <c r="Y6" s="2" t="s">
        <v>99</v>
      </c>
    </row>
    <row r="7" spans="1:117" ht="19.5" customHeight="1" thickBot="1" thickTop="1">
      <c r="A7" s="26"/>
      <c r="B7" s="30" t="s">
        <v>68</v>
      </c>
      <c r="C7" s="31">
        <v>1</v>
      </c>
      <c r="D7" s="34" t="str">
        <f aca="true" t="shared" si="0" ref="D7:D38">IF(B7=$X$8,$Y$8,IF(B7=$X$9,$Y$9,IF(B7=$X$10,$Y$10,IF(B7=$X$11,$Y$11,IF(B7=$X$12,$Y$12,IF(B7=$X$13,$Y$13,IF(B7=$X$14,$Y$14,IF(B7=$X$7,$Y$7,0))))))))</f>
        <v>DÜZ KANAL</v>
      </c>
      <c r="E7" s="35">
        <v>1200</v>
      </c>
      <c r="F7" s="36"/>
      <c r="G7" s="35">
        <v>300</v>
      </c>
      <c r="H7" s="36"/>
      <c r="I7" s="37">
        <v>1.2</v>
      </c>
      <c r="J7" s="40">
        <v>1</v>
      </c>
      <c r="K7" s="42">
        <f aca="true" t="shared" si="1" ref="K7:K38">IF(OR(OR(B7=$CK$3136,B7=$CK$3137),B7=$CK$3140),(E7+G7)*0.002,IF(OR(B7=$CK$3138,B7=$CK$3139),0.001*(E7+G7+F7+H7),IF(B7=$CK$3143,(E7*0.001)*3.14,0)))</f>
        <v>3</v>
      </c>
      <c r="L7" s="43">
        <f aca="true" t="shared" si="2" ref="L7:L38">IF(B7=$CK$3141,ROUND(((E7*G7/1000000)+(E7*I7/1000)+(G7*I7/1000))*2*J7,2),IF(B7=$CK$3142,ROUND(E7*G7/1000000*J7,2),ROUND(I7*K7*J7,2)))</f>
        <v>3.6</v>
      </c>
      <c r="M7" s="44">
        <f aca="true" t="shared" si="3" ref="M7:M38">IF(+E7&lt;=250,+L7,0)</f>
        <v>0</v>
      </c>
      <c r="N7" s="45">
        <f aca="true" t="shared" si="4" ref="N7:N38">IF(AND(E7&gt;250,E7&lt;500),L7,0)</f>
        <v>0</v>
      </c>
      <c r="O7" s="45">
        <f aca="true" t="shared" si="5" ref="O7:O38">IF(AND(E7&gt;499,E7&lt;991),L7,0)</f>
        <v>0</v>
      </c>
      <c r="P7" s="45">
        <f aca="true" t="shared" si="6" ref="P7:P38">IF(AND(E7&gt;990,E7&lt;1491),L7,0)</f>
        <v>3.6</v>
      </c>
      <c r="Q7" s="45">
        <f aca="true" t="shared" si="7" ref="Q7:Q38">IF(AND(E7&gt;1490,E7&lt;1991),L7,0)</f>
        <v>0</v>
      </c>
      <c r="R7" s="45">
        <f aca="true" t="shared" si="8" ref="R7:R38">IF(AND(E7&gt;1990,E7&lt;2491),L7,0)</f>
        <v>0</v>
      </c>
      <c r="S7" s="46">
        <f aca="true" t="shared" si="9" ref="S7:S38">IF(E7&gt;2490,L7,0)</f>
        <v>0</v>
      </c>
      <c r="T7" s="32"/>
      <c r="U7" s="57">
        <f>IF(A7&gt;0,L7,0)</f>
        <v>0</v>
      </c>
      <c r="V7" s="32"/>
      <c r="W7" s="32"/>
      <c r="X7" s="3" t="s">
        <v>0</v>
      </c>
      <c r="Y7" s="3" t="s">
        <v>2</v>
      </c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</row>
    <row r="8" spans="1:117" ht="19.5" customHeight="1" thickBot="1" thickTop="1">
      <c r="A8" s="25"/>
      <c r="B8" s="30" t="s">
        <v>70</v>
      </c>
      <c r="C8" s="33">
        <f aca="true" t="shared" si="10" ref="C8:C39">C7+1</f>
        <v>2</v>
      </c>
      <c r="D8" s="34" t="str">
        <f t="shared" si="0"/>
        <v>REDÜKSİYON</v>
      </c>
      <c r="E8" s="38">
        <v>1000</v>
      </c>
      <c r="F8" s="39">
        <v>250</v>
      </c>
      <c r="G8" s="38">
        <v>600</v>
      </c>
      <c r="H8" s="39">
        <v>300</v>
      </c>
      <c r="I8" s="37">
        <v>0.6</v>
      </c>
      <c r="J8" s="41">
        <v>1</v>
      </c>
      <c r="K8" s="47">
        <f t="shared" si="1"/>
        <v>2.15</v>
      </c>
      <c r="L8" s="48">
        <f t="shared" si="2"/>
        <v>1.29</v>
      </c>
      <c r="M8" s="49">
        <f t="shared" si="3"/>
        <v>0</v>
      </c>
      <c r="N8" s="50">
        <f t="shared" si="4"/>
        <v>0</v>
      </c>
      <c r="O8" s="50">
        <f t="shared" si="5"/>
        <v>0</v>
      </c>
      <c r="P8" s="50">
        <f t="shared" si="6"/>
        <v>1.29</v>
      </c>
      <c r="Q8" s="50">
        <f t="shared" si="7"/>
        <v>0</v>
      </c>
      <c r="R8" s="50">
        <f t="shared" si="8"/>
        <v>0</v>
      </c>
      <c r="S8" s="51">
        <f t="shared" si="9"/>
        <v>0</v>
      </c>
      <c r="T8" s="32"/>
      <c r="U8" s="58">
        <f>IF(A8&gt;0,L8,0)</f>
        <v>0</v>
      </c>
      <c r="V8" s="32"/>
      <c r="W8" s="32"/>
      <c r="X8" s="3" t="str">
        <f>$CK$3136</f>
        <v>K</v>
      </c>
      <c r="Y8" s="3" t="s">
        <v>3</v>
      </c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</row>
    <row r="9" spans="1:117" ht="19.5" customHeight="1" thickBot="1" thickTop="1">
      <c r="A9" s="25"/>
      <c r="B9" s="30" t="s">
        <v>68</v>
      </c>
      <c r="C9" s="33">
        <f t="shared" si="10"/>
        <v>3</v>
      </c>
      <c r="D9" s="34" t="str">
        <f t="shared" si="0"/>
        <v>DÜZ KANAL</v>
      </c>
      <c r="E9" s="38">
        <v>1000</v>
      </c>
      <c r="F9" s="39"/>
      <c r="G9" s="38">
        <v>250</v>
      </c>
      <c r="H9" s="39"/>
      <c r="I9" s="37">
        <v>1.2</v>
      </c>
      <c r="J9" s="41">
        <v>1</v>
      </c>
      <c r="K9" s="47">
        <f t="shared" si="1"/>
        <v>2.5</v>
      </c>
      <c r="L9" s="48">
        <f t="shared" si="2"/>
        <v>3</v>
      </c>
      <c r="M9" s="49">
        <f t="shared" si="3"/>
        <v>0</v>
      </c>
      <c r="N9" s="50">
        <f t="shared" si="4"/>
        <v>0</v>
      </c>
      <c r="O9" s="50">
        <f t="shared" si="5"/>
        <v>0</v>
      </c>
      <c r="P9" s="50">
        <f t="shared" si="6"/>
        <v>3</v>
      </c>
      <c r="Q9" s="50">
        <f t="shared" si="7"/>
        <v>0</v>
      </c>
      <c r="R9" s="50">
        <f t="shared" si="8"/>
        <v>0</v>
      </c>
      <c r="S9" s="51">
        <f t="shared" si="9"/>
        <v>0</v>
      </c>
      <c r="T9" s="32"/>
      <c r="U9" s="58">
        <f>IF(A9&gt;0,L9,0)</f>
        <v>0</v>
      </c>
      <c r="V9" s="32"/>
      <c r="W9" s="32"/>
      <c r="X9" s="3" t="str">
        <f>$CK$3137</f>
        <v>D</v>
      </c>
      <c r="Y9" s="3" t="s">
        <v>4</v>
      </c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</row>
    <row r="10" spans="1:117" ht="19.5" customHeight="1" thickBot="1" thickTop="1">
      <c r="A10" s="26"/>
      <c r="B10" s="30" t="s">
        <v>72</v>
      </c>
      <c r="C10" s="33">
        <f t="shared" si="10"/>
        <v>4</v>
      </c>
      <c r="D10" s="34" t="str">
        <f t="shared" si="0"/>
        <v>S PARÇASI</v>
      </c>
      <c r="E10" s="38">
        <v>1000</v>
      </c>
      <c r="F10" s="39"/>
      <c r="G10" s="38">
        <v>250</v>
      </c>
      <c r="H10" s="39"/>
      <c r="I10" s="37">
        <v>0.7</v>
      </c>
      <c r="J10" s="41">
        <v>1</v>
      </c>
      <c r="K10" s="47">
        <f t="shared" si="1"/>
        <v>2.5</v>
      </c>
      <c r="L10" s="48">
        <f t="shared" si="2"/>
        <v>1.75</v>
      </c>
      <c r="M10" s="49">
        <f t="shared" si="3"/>
        <v>0</v>
      </c>
      <c r="N10" s="50">
        <f t="shared" si="4"/>
        <v>0</v>
      </c>
      <c r="O10" s="50">
        <f t="shared" si="5"/>
        <v>0</v>
      </c>
      <c r="P10" s="50">
        <f t="shared" si="6"/>
        <v>1.75</v>
      </c>
      <c r="Q10" s="50">
        <f t="shared" si="7"/>
        <v>0</v>
      </c>
      <c r="R10" s="50">
        <f t="shared" si="8"/>
        <v>0</v>
      </c>
      <c r="S10" s="51">
        <f t="shared" si="9"/>
        <v>0</v>
      </c>
      <c r="T10" s="32"/>
      <c r="U10" s="58">
        <f aca="true" t="shared" si="11" ref="U10:U41">IF(A10&gt;0,L10,0)</f>
        <v>0</v>
      </c>
      <c r="V10" s="32"/>
      <c r="W10" s="32"/>
      <c r="X10" s="3" t="str">
        <f>$CK$3138</f>
        <v>R</v>
      </c>
      <c r="Y10" s="3" t="s">
        <v>5</v>
      </c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</row>
    <row r="11" spans="1:117" ht="19.5" customHeight="1" thickBot="1" thickTop="1">
      <c r="A11" s="26"/>
      <c r="B11" s="30" t="s">
        <v>68</v>
      </c>
      <c r="C11" s="33">
        <f t="shared" si="10"/>
        <v>5</v>
      </c>
      <c r="D11" s="34" t="str">
        <f t="shared" si="0"/>
        <v>DÜZ KANAL</v>
      </c>
      <c r="E11" s="38">
        <v>1000</v>
      </c>
      <c r="F11" s="39"/>
      <c r="G11" s="38">
        <v>250</v>
      </c>
      <c r="H11" s="39"/>
      <c r="I11" s="37">
        <v>0.7</v>
      </c>
      <c r="J11" s="41">
        <v>1</v>
      </c>
      <c r="K11" s="47">
        <f t="shared" si="1"/>
        <v>2.5</v>
      </c>
      <c r="L11" s="48">
        <f t="shared" si="2"/>
        <v>1.75</v>
      </c>
      <c r="M11" s="49">
        <f t="shared" si="3"/>
        <v>0</v>
      </c>
      <c r="N11" s="50">
        <f t="shared" si="4"/>
        <v>0</v>
      </c>
      <c r="O11" s="50">
        <f t="shared" si="5"/>
        <v>0</v>
      </c>
      <c r="P11" s="50">
        <f t="shared" si="6"/>
        <v>1.75</v>
      </c>
      <c r="Q11" s="50">
        <f t="shared" si="7"/>
        <v>0</v>
      </c>
      <c r="R11" s="50">
        <f t="shared" si="8"/>
        <v>0</v>
      </c>
      <c r="S11" s="51">
        <f t="shared" si="9"/>
        <v>0</v>
      </c>
      <c r="T11" s="32"/>
      <c r="U11" s="58">
        <f t="shared" si="11"/>
        <v>0</v>
      </c>
      <c r="V11" s="32"/>
      <c r="W11" s="32"/>
      <c r="X11" s="3" t="str">
        <f>$CK$3139</f>
        <v>RD</v>
      </c>
      <c r="Y11" s="3" t="s">
        <v>6</v>
      </c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</row>
    <row r="12" spans="1:117" ht="19.5" customHeight="1" thickBot="1" thickTop="1">
      <c r="A12" s="26"/>
      <c r="B12" s="30" t="s">
        <v>72</v>
      </c>
      <c r="C12" s="33">
        <f t="shared" si="10"/>
        <v>6</v>
      </c>
      <c r="D12" s="34" t="str">
        <f t="shared" si="0"/>
        <v>S PARÇASI</v>
      </c>
      <c r="E12" s="38">
        <v>1000</v>
      </c>
      <c r="F12" s="39"/>
      <c r="G12" s="38">
        <v>250</v>
      </c>
      <c r="H12" s="39"/>
      <c r="I12" s="37">
        <v>0.7</v>
      </c>
      <c r="J12" s="41">
        <v>1</v>
      </c>
      <c r="K12" s="47">
        <f t="shared" si="1"/>
        <v>2.5</v>
      </c>
      <c r="L12" s="48">
        <f t="shared" si="2"/>
        <v>1.75</v>
      </c>
      <c r="M12" s="49">
        <f t="shared" si="3"/>
        <v>0</v>
      </c>
      <c r="N12" s="50">
        <f t="shared" si="4"/>
        <v>0</v>
      </c>
      <c r="O12" s="50">
        <f t="shared" si="5"/>
        <v>0</v>
      </c>
      <c r="P12" s="50">
        <f t="shared" si="6"/>
        <v>1.75</v>
      </c>
      <c r="Q12" s="50">
        <f t="shared" si="7"/>
        <v>0</v>
      </c>
      <c r="R12" s="50">
        <f t="shared" si="8"/>
        <v>0</v>
      </c>
      <c r="S12" s="51">
        <f t="shared" si="9"/>
        <v>0</v>
      </c>
      <c r="T12" s="32"/>
      <c r="U12" s="58">
        <f t="shared" si="11"/>
        <v>0</v>
      </c>
      <c r="V12" s="32"/>
      <c r="W12" s="32"/>
      <c r="X12" s="3" t="str">
        <f>$CK$3140</f>
        <v>S</v>
      </c>
      <c r="Y12" s="3" t="s">
        <v>7</v>
      </c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</row>
    <row r="13" spans="1:117" ht="19.5" customHeight="1" thickBot="1" thickTop="1">
      <c r="A13" s="26"/>
      <c r="B13" s="30" t="s">
        <v>68</v>
      </c>
      <c r="C13" s="33">
        <f t="shared" si="10"/>
        <v>7</v>
      </c>
      <c r="D13" s="34" t="str">
        <f t="shared" si="0"/>
        <v>DÜZ KANAL</v>
      </c>
      <c r="E13" s="38">
        <v>1000</v>
      </c>
      <c r="F13" s="39"/>
      <c r="G13" s="38">
        <v>250</v>
      </c>
      <c r="H13" s="39"/>
      <c r="I13" s="37">
        <v>1.2</v>
      </c>
      <c r="J13" s="41">
        <v>8</v>
      </c>
      <c r="K13" s="47">
        <f t="shared" si="1"/>
        <v>2.5</v>
      </c>
      <c r="L13" s="48">
        <f t="shared" si="2"/>
        <v>24</v>
      </c>
      <c r="M13" s="49">
        <f t="shared" si="3"/>
        <v>0</v>
      </c>
      <c r="N13" s="50">
        <f t="shared" si="4"/>
        <v>0</v>
      </c>
      <c r="O13" s="50">
        <f t="shared" si="5"/>
        <v>0</v>
      </c>
      <c r="P13" s="50">
        <f t="shared" si="6"/>
        <v>24</v>
      </c>
      <c r="Q13" s="50">
        <f t="shared" si="7"/>
        <v>0</v>
      </c>
      <c r="R13" s="50">
        <f t="shared" si="8"/>
        <v>0</v>
      </c>
      <c r="S13" s="51">
        <f t="shared" si="9"/>
        <v>0</v>
      </c>
      <c r="T13" s="32"/>
      <c r="U13" s="58">
        <f t="shared" si="11"/>
        <v>0</v>
      </c>
      <c r="V13" s="32"/>
      <c r="W13" s="32"/>
      <c r="X13" s="3" t="str">
        <f>$CK$3141</f>
        <v>P</v>
      </c>
      <c r="Y13" s="3" t="s">
        <v>8</v>
      </c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</row>
    <row r="14" spans="1:117" ht="19.5" customHeight="1" thickBot="1" thickTop="1">
      <c r="A14" s="26"/>
      <c r="B14" s="30" t="s">
        <v>69</v>
      </c>
      <c r="C14" s="33">
        <f t="shared" si="10"/>
        <v>8</v>
      </c>
      <c r="D14" s="34" t="str">
        <f t="shared" si="0"/>
        <v>DİRSEK</v>
      </c>
      <c r="E14" s="38">
        <v>1000</v>
      </c>
      <c r="F14" s="39"/>
      <c r="G14" s="38">
        <v>250</v>
      </c>
      <c r="H14" s="39"/>
      <c r="I14" s="37">
        <v>1.2</v>
      </c>
      <c r="J14" s="41">
        <v>1</v>
      </c>
      <c r="K14" s="47">
        <f t="shared" si="1"/>
        <v>2.5</v>
      </c>
      <c r="L14" s="48">
        <f t="shared" si="2"/>
        <v>3</v>
      </c>
      <c r="M14" s="49">
        <f t="shared" si="3"/>
        <v>0</v>
      </c>
      <c r="N14" s="50">
        <f t="shared" si="4"/>
        <v>0</v>
      </c>
      <c r="O14" s="50">
        <f t="shared" si="5"/>
        <v>0</v>
      </c>
      <c r="P14" s="50">
        <f t="shared" si="6"/>
        <v>3</v>
      </c>
      <c r="Q14" s="50">
        <f t="shared" si="7"/>
        <v>0</v>
      </c>
      <c r="R14" s="50">
        <f t="shared" si="8"/>
        <v>0</v>
      </c>
      <c r="S14" s="51">
        <f t="shared" si="9"/>
        <v>0</v>
      </c>
      <c r="T14" s="32"/>
      <c r="U14" s="58">
        <f t="shared" si="11"/>
        <v>0</v>
      </c>
      <c r="V14" s="32"/>
      <c r="W14" s="32"/>
      <c r="X14" s="3" t="str">
        <f>$CK$3142</f>
        <v>KA</v>
      </c>
      <c r="Y14" s="3" t="s">
        <v>9</v>
      </c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</row>
    <row r="15" spans="1:117" ht="19.5" customHeight="1" thickBot="1" thickTop="1">
      <c r="A15" s="26"/>
      <c r="B15" s="30" t="s">
        <v>72</v>
      </c>
      <c r="C15" s="33">
        <f t="shared" si="10"/>
        <v>9</v>
      </c>
      <c r="D15" s="34" t="str">
        <f t="shared" si="0"/>
        <v>S PARÇASI</v>
      </c>
      <c r="E15" s="38">
        <v>1000</v>
      </c>
      <c r="F15" s="39"/>
      <c r="G15" s="38">
        <v>250</v>
      </c>
      <c r="H15" s="39"/>
      <c r="I15" s="37">
        <v>1.2</v>
      </c>
      <c r="J15" s="71">
        <v>1</v>
      </c>
      <c r="K15" s="47">
        <f t="shared" si="1"/>
        <v>2.5</v>
      </c>
      <c r="L15" s="48">
        <f t="shared" si="2"/>
        <v>3</v>
      </c>
      <c r="M15" s="49">
        <f t="shared" si="3"/>
        <v>0</v>
      </c>
      <c r="N15" s="50">
        <f t="shared" si="4"/>
        <v>0</v>
      </c>
      <c r="O15" s="50">
        <f t="shared" si="5"/>
        <v>0</v>
      </c>
      <c r="P15" s="50">
        <f t="shared" si="6"/>
        <v>3</v>
      </c>
      <c r="Q15" s="50">
        <f t="shared" si="7"/>
        <v>0</v>
      </c>
      <c r="R15" s="50">
        <f t="shared" si="8"/>
        <v>0</v>
      </c>
      <c r="S15" s="51">
        <f t="shared" si="9"/>
        <v>0</v>
      </c>
      <c r="T15" s="32"/>
      <c r="U15" s="58">
        <f t="shared" si="11"/>
        <v>0</v>
      </c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</row>
    <row r="16" spans="1:117" ht="19.5" customHeight="1" thickBot="1" thickTop="1">
      <c r="A16" s="26"/>
      <c r="B16" s="30" t="s">
        <v>69</v>
      </c>
      <c r="C16" s="33">
        <f t="shared" si="10"/>
        <v>10</v>
      </c>
      <c r="D16" s="34" t="str">
        <f t="shared" si="0"/>
        <v>DİRSEK</v>
      </c>
      <c r="E16" s="38">
        <v>1000</v>
      </c>
      <c r="F16" s="39"/>
      <c r="G16" s="38">
        <v>250</v>
      </c>
      <c r="H16" s="39"/>
      <c r="I16" s="37">
        <v>1.2</v>
      </c>
      <c r="J16" s="41">
        <v>1</v>
      </c>
      <c r="K16" s="47">
        <f t="shared" si="1"/>
        <v>2.5</v>
      </c>
      <c r="L16" s="48">
        <f t="shared" si="2"/>
        <v>3</v>
      </c>
      <c r="M16" s="49">
        <f t="shared" si="3"/>
        <v>0</v>
      </c>
      <c r="N16" s="50">
        <f t="shared" si="4"/>
        <v>0</v>
      </c>
      <c r="O16" s="50">
        <f t="shared" si="5"/>
        <v>0</v>
      </c>
      <c r="P16" s="50">
        <f t="shared" si="6"/>
        <v>3</v>
      </c>
      <c r="Q16" s="50">
        <f t="shared" si="7"/>
        <v>0</v>
      </c>
      <c r="R16" s="50">
        <f t="shared" si="8"/>
        <v>0</v>
      </c>
      <c r="S16" s="51">
        <f t="shared" si="9"/>
        <v>0</v>
      </c>
      <c r="T16" s="32"/>
      <c r="U16" s="58">
        <f t="shared" si="11"/>
        <v>0</v>
      </c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</row>
    <row r="17" spans="1:117" ht="19.5" customHeight="1" thickBot="1" thickTop="1">
      <c r="A17" s="26"/>
      <c r="B17" s="30" t="s">
        <v>72</v>
      </c>
      <c r="C17" s="33">
        <f t="shared" si="10"/>
        <v>11</v>
      </c>
      <c r="D17" s="34" t="str">
        <f t="shared" si="0"/>
        <v>S PARÇASI</v>
      </c>
      <c r="E17" s="38">
        <v>1000</v>
      </c>
      <c r="F17" s="39"/>
      <c r="G17" s="38">
        <v>250</v>
      </c>
      <c r="H17" s="39"/>
      <c r="I17" s="37">
        <v>0.7</v>
      </c>
      <c r="J17" s="41">
        <v>1</v>
      </c>
      <c r="K17" s="47">
        <f t="shared" si="1"/>
        <v>2.5</v>
      </c>
      <c r="L17" s="48">
        <f t="shared" si="2"/>
        <v>1.75</v>
      </c>
      <c r="M17" s="49">
        <f t="shared" si="3"/>
        <v>0</v>
      </c>
      <c r="N17" s="50">
        <f t="shared" si="4"/>
        <v>0</v>
      </c>
      <c r="O17" s="50">
        <f t="shared" si="5"/>
        <v>0</v>
      </c>
      <c r="P17" s="50">
        <f t="shared" si="6"/>
        <v>1.75</v>
      </c>
      <c r="Q17" s="50">
        <f t="shared" si="7"/>
        <v>0</v>
      </c>
      <c r="R17" s="50">
        <f t="shared" si="8"/>
        <v>0</v>
      </c>
      <c r="S17" s="51">
        <f t="shared" si="9"/>
        <v>0</v>
      </c>
      <c r="T17" s="32"/>
      <c r="U17" s="58">
        <f t="shared" si="11"/>
        <v>0</v>
      </c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</row>
    <row r="18" spans="1:117" ht="19.5" customHeight="1" thickBot="1" thickTop="1">
      <c r="A18" s="26"/>
      <c r="B18" s="30" t="s">
        <v>70</v>
      </c>
      <c r="C18" s="33">
        <f t="shared" si="10"/>
        <v>12</v>
      </c>
      <c r="D18" s="34" t="str">
        <f t="shared" si="0"/>
        <v>REDÜKSİYON</v>
      </c>
      <c r="E18" s="38">
        <v>1000</v>
      </c>
      <c r="F18" s="39">
        <v>250</v>
      </c>
      <c r="G18" s="38">
        <v>900</v>
      </c>
      <c r="H18" s="39">
        <v>250</v>
      </c>
      <c r="I18" s="37">
        <v>0.7</v>
      </c>
      <c r="J18" s="41">
        <v>1</v>
      </c>
      <c r="K18" s="47">
        <f t="shared" si="1"/>
        <v>2.4</v>
      </c>
      <c r="L18" s="48">
        <f t="shared" si="2"/>
        <v>1.68</v>
      </c>
      <c r="M18" s="49">
        <f t="shared" si="3"/>
        <v>0</v>
      </c>
      <c r="N18" s="50">
        <f t="shared" si="4"/>
        <v>0</v>
      </c>
      <c r="O18" s="50">
        <f t="shared" si="5"/>
        <v>0</v>
      </c>
      <c r="P18" s="50">
        <f t="shared" si="6"/>
        <v>1.68</v>
      </c>
      <c r="Q18" s="50">
        <f t="shared" si="7"/>
        <v>0</v>
      </c>
      <c r="R18" s="50">
        <f t="shared" si="8"/>
        <v>0</v>
      </c>
      <c r="S18" s="51">
        <f t="shared" si="9"/>
        <v>0</v>
      </c>
      <c r="T18" s="32"/>
      <c r="U18" s="58">
        <f t="shared" si="11"/>
        <v>0</v>
      </c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</row>
    <row r="19" spans="1:117" ht="19.5" customHeight="1" thickBot="1" thickTop="1">
      <c r="A19" s="26"/>
      <c r="B19" s="30" t="s">
        <v>68</v>
      </c>
      <c r="C19" s="33">
        <f t="shared" si="10"/>
        <v>13</v>
      </c>
      <c r="D19" s="34" t="str">
        <f t="shared" si="0"/>
        <v>DÜZ KANAL</v>
      </c>
      <c r="E19" s="38">
        <v>900</v>
      </c>
      <c r="F19" s="39"/>
      <c r="G19" s="38">
        <v>250</v>
      </c>
      <c r="H19" s="39"/>
      <c r="I19" s="37">
        <v>1.2</v>
      </c>
      <c r="J19" s="71">
        <v>1</v>
      </c>
      <c r="K19" s="47">
        <f t="shared" si="1"/>
        <v>2.3000000000000003</v>
      </c>
      <c r="L19" s="48">
        <f t="shared" si="2"/>
        <v>2.76</v>
      </c>
      <c r="M19" s="49">
        <f t="shared" si="3"/>
        <v>0</v>
      </c>
      <c r="N19" s="50">
        <f t="shared" si="4"/>
        <v>0</v>
      </c>
      <c r="O19" s="50">
        <f t="shared" si="5"/>
        <v>2.76</v>
      </c>
      <c r="P19" s="50">
        <f t="shared" si="6"/>
        <v>0</v>
      </c>
      <c r="Q19" s="50">
        <f t="shared" si="7"/>
        <v>0</v>
      </c>
      <c r="R19" s="50">
        <f t="shared" si="8"/>
        <v>0</v>
      </c>
      <c r="S19" s="51">
        <f t="shared" si="9"/>
        <v>0</v>
      </c>
      <c r="T19" s="32"/>
      <c r="U19" s="58">
        <f t="shared" si="11"/>
        <v>0</v>
      </c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</row>
    <row r="20" spans="1:117" ht="19.5" customHeight="1" thickBot="1" thickTop="1">
      <c r="A20" s="26"/>
      <c r="B20" s="30" t="s">
        <v>68</v>
      </c>
      <c r="C20" s="33">
        <f t="shared" si="10"/>
        <v>14</v>
      </c>
      <c r="D20" s="34" t="str">
        <f t="shared" si="0"/>
        <v>DÜZ KANAL</v>
      </c>
      <c r="E20" s="38">
        <v>900</v>
      </c>
      <c r="F20" s="39">
        <v>250</v>
      </c>
      <c r="G20" s="38">
        <v>750</v>
      </c>
      <c r="H20" s="39">
        <v>250</v>
      </c>
      <c r="I20" s="37">
        <v>0.6</v>
      </c>
      <c r="J20" s="71">
        <v>1</v>
      </c>
      <c r="K20" s="47">
        <f t="shared" si="1"/>
        <v>3.3000000000000003</v>
      </c>
      <c r="L20" s="48">
        <f t="shared" si="2"/>
        <v>1.98</v>
      </c>
      <c r="M20" s="49">
        <f t="shared" si="3"/>
        <v>0</v>
      </c>
      <c r="N20" s="50">
        <f t="shared" si="4"/>
        <v>0</v>
      </c>
      <c r="O20" s="50">
        <f t="shared" si="5"/>
        <v>1.98</v>
      </c>
      <c r="P20" s="50">
        <f t="shared" si="6"/>
        <v>0</v>
      </c>
      <c r="Q20" s="50">
        <f t="shared" si="7"/>
        <v>0</v>
      </c>
      <c r="R20" s="50">
        <f t="shared" si="8"/>
        <v>0</v>
      </c>
      <c r="S20" s="51">
        <f t="shared" si="9"/>
        <v>0</v>
      </c>
      <c r="T20" s="32"/>
      <c r="U20" s="58">
        <f t="shared" si="11"/>
        <v>0</v>
      </c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</row>
    <row r="21" spans="1:117" ht="19.5" customHeight="1" thickBot="1" thickTop="1">
      <c r="A21" s="26"/>
      <c r="B21" s="30" t="s">
        <v>69</v>
      </c>
      <c r="C21" s="33">
        <f t="shared" si="10"/>
        <v>15</v>
      </c>
      <c r="D21" s="34" t="str">
        <f t="shared" si="0"/>
        <v>DİRSEK</v>
      </c>
      <c r="E21" s="38">
        <v>750</v>
      </c>
      <c r="F21" s="39"/>
      <c r="G21" s="38">
        <v>250</v>
      </c>
      <c r="H21" s="39"/>
      <c r="I21" s="37">
        <v>1.2</v>
      </c>
      <c r="J21" s="71">
        <v>1</v>
      </c>
      <c r="K21" s="47">
        <f t="shared" si="1"/>
        <v>2</v>
      </c>
      <c r="L21" s="48">
        <f t="shared" si="2"/>
        <v>2.4</v>
      </c>
      <c r="M21" s="49">
        <f t="shared" si="3"/>
        <v>0</v>
      </c>
      <c r="N21" s="50">
        <f t="shared" si="4"/>
        <v>0</v>
      </c>
      <c r="O21" s="50">
        <f t="shared" si="5"/>
        <v>2.4</v>
      </c>
      <c r="P21" s="50">
        <f t="shared" si="6"/>
        <v>0</v>
      </c>
      <c r="Q21" s="50">
        <f t="shared" si="7"/>
        <v>0</v>
      </c>
      <c r="R21" s="50">
        <f t="shared" si="8"/>
        <v>0</v>
      </c>
      <c r="S21" s="51">
        <f t="shared" si="9"/>
        <v>0</v>
      </c>
      <c r="T21" s="32"/>
      <c r="U21" s="58">
        <f t="shared" si="11"/>
        <v>0</v>
      </c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</row>
    <row r="22" spans="1:117" ht="19.5" customHeight="1" thickBot="1" thickTop="1">
      <c r="A22" s="26"/>
      <c r="B22" s="30" t="s">
        <v>69</v>
      </c>
      <c r="C22" s="33">
        <f t="shared" si="10"/>
        <v>16</v>
      </c>
      <c r="D22" s="34" t="str">
        <f t="shared" si="0"/>
        <v>DİRSEK</v>
      </c>
      <c r="E22" s="38">
        <v>750</v>
      </c>
      <c r="F22" s="39"/>
      <c r="G22" s="38">
        <v>250</v>
      </c>
      <c r="H22" s="39"/>
      <c r="I22" s="37">
        <v>1.2</v>
      </c>
      <c r="J22" s="41">
        <v>1</v>
      </c>
      <c r="K22" s="47">
        <f t="shared" si="1"/>
        <v>2</v>
      </c>
      <c r="L22" s="48">
        <f t="shared" si="2"/>
        <v>2.4</v>
      </c>
      <c r="M22" s="49">
        <f t="shared" si="3"/>
        <v>0</v>
      </c>
      <c r="N22" s="50">
        <f t="shared" si="4"/>
        <v>0</v>
      </c>
      <c r="O22" s="50">
        <f t="shared" si="5"/>
        <v>2.4</v>
      </c>
      <c r="P22" s="50">
        <f t="shared" si="6"/>
        <v>0</v>
      </c>
      <c r="Q22" s="50">
        <f t="shared" si="7"/>
        <v>0</v>
      </c>
      <c r="R22" s="50">
        <f t="shared" si="8"/>
        <v>0</v>
      </c>
      <c r="S22" s="51">
        <f t="shared" si="9"/>
        <v>0</v>
      </c>
      <c r="T22" s="32"/>
      <c r="U22" s="58">
        <f t="shared" si="11"/>
        <v>0</v>
      </c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</row>
    <row r="23" spans="1:117" ht="19.5" customHeight="1" thickBot="1" thickTop="1">
      <c r="A23" s="26"/>
      <c r="B23" s="30" t="s">
        <v>68</v>
      </c>
      <c r="C23" s="33">
        <f t="shared" si="10"/>
        <v>17</v>
      </c>
      <c r="D23" s="34" t="str">
        <f t="shared" si="0"/>
        <v>DÜZ KANAL</v>
      </c>
      <c r="E23" s="38">
        <v>750</v>
      </c>
      <c r="F23" s="39"/>
      <c r="G23" s="38">
        <v>250</v>
      </c>
      <c r="H23" s="39"/>
      <c r="I23" s="37">
        <v>1.2</v>
      </c>
      <c r="J23" s="71">
        <v>3</v>
      </c>
      <c r="K23" s="47">
        <f t="shared" si="1"/>
        <v>2</v>
      </c>
      <c r="L23" s="48">
        <f t="shared" si="2"/>
        <v>7.2</v>
      </c>
      <c r="M23" s="49">
        <f t="shared" si="3"/>
        <v>0</v>
      </c>
      <c r="N23" s="50">
        <f t="shared" si="4"/>
        <v>0</v>
      </c>
      <c r="O23" s="50">
        <f t="shared" si="5"/>
        <v>7.2</v>
      </c>
      <c r="P23" s="50">
        <f t="shared" si="6"/>
        <v>0</v>
      </c>
      <c r="Q23" s="50">
        <f t="shared" si="7"/>
        <v>0</v>
      </c>
      <c r="R23" s="50">
        <f t="shared" si="8"/>
        <v>0</v>
      </c>
      <c r="S23" s="51">
        <f t="shared" si="9"/>
        <v>0</v>
      </c>
      <c r="T23" s="32"/>
      <c r="U23" s="58">
        <f t="shared" si="11"/>
        <v>0</v>
      </c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</row>
    <row r="24" spans="1:117" ht="19.5" customHeight="1" thickBot="1" thickTop="1">
      <c r="A24" s="26"/>
      <c r="B24" s="30" t="s">
        <v>70</v>
      </c>
      <c r="C24" s="33">
        <f t="shared" si="10"/>
        <v>18</v>
      </c>
      <c r="D24" s="34" t="str">
        <f t="shared" si="0"/>
        <v>REDÜKSİYON</v>
      </c>
      <c r="E24" s="38">
        <v>750</v>
      </c>
      <c r="F24" s="39">
        <v>250</v>
      </c>
      <c r="G24" s="38">
        <v>650</v>
      </c>
      <c r="H24" s="39">
        <v>250</v>
      </c>
      <c r="I24" s="37">
        <v>0.7</v>
      </c>
      <c r="J24" s="41">
        <v>1</v>
      </c>
      <c r="K24" s="47">
        <f t="shared" si="1"/>
        <v>1.9000000000000001</v>
      </c>
      <c r="L24" s="48">
        <f t="shared" si="2"/>
        <v>1.33</v>
      </c>
      <c r="M24" s="49">
        <f t="shared" si="3"/>
        <v>0</v>
      </c>
      <c r="N24" s="50">
        <f t="shared" si="4"/>
        <v>0</v>
      </c>
      <c r="O24" s="50">
        <f t="shared" si="5"/>
        <v>1.33</v>
      </c>
      <c r="P24" s="50">
        <f t="shared" si="6"/>
        <v>0</v>
      </c>
      <c r="Q24" s="50">
        <f t="shared" si="7"/>
        <v>0</v>
      </c>
      <c r="R24" s="50">
        <f t="shared" si="8"/>
        <v>0</v>
      </c>
      <c r="S24" s="51">
        <f t="shared" si="9"/>
        <v>0</v>
      </c>
      <c r="T24" s="32"/>
      <c r="U24" s="58">
        <f t="shared" si="11"/>
        <v>0</v>
      </c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</row>
    <row r="25" spans="1:117" ht="19.5" customHeight="1" thickBot="1" thickTop="1">
      <c r="A25" s="26"/>
      <c r="B25" s="30" t="s">
        <v>69</v>
      </c>
      <c r="C25" s="33">
        <f t="shared" si="10"/>
        <v>19</v>
      </c>
      <c r="D25" s="34" t="str">
        <f t="shared" si="0"/>
        <v>DİRSEK</v>
      </c>
      <c r="E25" s="38">
        <v>650</v>
      </c>
      <c r="F25" s="39"/>
      <c r="G25" s="38">
        <v>250</v>
      </c>
      <c r="H25" s="39"/>
      <c r="I25" s="37">
        <v>1.2</v>
      </c>
      <c r="J25" s="41">
        <v>1</v>
      </c>
      <c r="K25" s="47">
        <f t="shared" si="1"/>
        <v>1.8</v>
      </c>
      <c r="L25" s="48">
        <f t="shared" si="2"/>
        <v>2.16</v>
      </c>
      <c r="M25" s="49">
        <f t="shared" si="3"/>
        <v>0</v>
      </c>
      <c r="N25" s="50">
        <f t="shared" si="4"/>
        <v>0</v>
      </c>
      <c r="O25" s="50">
        <f t="shared" si="5"/>
        <v>2.16</v>
      </c>
      <c r="P25" s="50">
        <f t="shared" si="6"/>
        <v>0</v>
      </c>
      <c r="Q25" s="50">
        <f t="shared" si="7"/>
        <v>0</v>
      </c>
      <c r="R25" s="50">
        <f t="shared" si="8"/>
        <v>0</v>
      </c>
      <c r="S25" s="51">
        <f t="shared" si="9"/>
        <v>0</v>
      </c>
      <c r="T25" s="32"/>
      <c r="U25" s="58">
        <f t="shared" si="11"/>
        <v>0</v>
      </c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</row>
    <row r="26" spans="1:117" ht="19.5" customHeight="1" thickBot="1" thickTop="1">
      <c r="A26" s="26"/>
      <c r="B26" s="30" t="s">
        <v>69</v>
      </c>
      <c r="C26" s="33">
        <f t="shared" si="10"/>
        <v>20</v>
      </c>
      <c r="D26" s="34" t="str">
        <f t="shared" si="0"/>
        <v>DİRSEK</v>
      </c>
      <c r="E26" s="38">
        <v>650</v>
      </c>
      <c r="F26" s="39"/>
      <c r="G26" s="38">
        <v>250</v>
      </c>
      <c r="H26" s="39"/>
      <c r="I26" s="37">
        <v>1.2</v>
      </c>
      <c r="J26" s="71">
        <v>1</v>
      </c>
      <c r="K26" s="47">
        <f t="shared" si="1"/>
        <v>1.8</v>
      </c>
      <c r="L26" s="48">
        <f t="shared" si="2"/>
        <v>2.16</v>
      </c>
      <c r="M26" s="49">
        <f t="shared" si="3"/>
        <v>0</v>
      </c>
      <c r="N26" s="50">
        <f t="shared" si="4"/>
        <v>0</v>
      </c>
      <c r="O26" s="50">
        <f t="shared" si="5"/>
        <v>2.16</v>
      </c>
      <c r="P26" s="50">
        <f t="shared" si="6"/>
        <v>0</v>
      </c>
      <c r="Q26" s="50">
        <f t="shared" si="7"/>
        <v>0</v>
      </c>
      <c r="R26" s="50">
        <f t="shared" si="8"/>
        <v>0</v>
      </c>
      <c r="S26" s="51">
        <f t="shared" si="9"/>
        <v>0</v>
      </c>
      <c r="T26" s="32"/>
      <c r="U26" s="58">
        <f t="shared" si="11"/>
        <v>0</v>
      </c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</row>
    <row r="27" spans="1:117" ht="19.5" customHeight="1" thickBot="1" thickTop="1">
      <c r="A27" s="26"/>
      <c r="B27" s="30" t="s">
        <v>68</v>
      </c>
      <c r="C27" s="33">
        <f t="shared" si="10"/>
        <v>21</v>
      </c>
      <c r="D27" s="34" t="str">
        <f t="shared" si="0"/>
        <v>DÜZ KANAL</v>
      </c>
      <c r="E27" s="38">
        <v>650</v>
      </c>
      <c r="F27" s="39"/>
      <c r="G27" s="38">
        <v>250</v>
      </c>
      <c r="H27" s="39"/>
      <c r="I27" s="37">
        <v>5.6</v>
      </c>
      <c r="J27" s="41">
        <v>1</v>
      </c>
      <c r="K27" s="47">
        <f t="shared" si="1"/>
        <v>1.8</v>
      </c>
      <c r="L27" s="48">
        <f t="shared" si="2"/>
        <v>10.08</v>
      </c>
      <c r="M27" s="49">
        <f t="shared" si="3"/>
        <v>0</v>
      </c>
      <c r="N27" s="50">
        <f t="shared" si="4"/>
        <v>0</v>
      </c>
      <c r="O27" s="50">
        <f t="shared" si="5"/>
        <v>10.08</v>
      </c>
      <c r="P27" s="50">
        <f t="shared" si="6"/>
        <v>0</v>
      </c>
      <c r="Q27" s="50">
        <f t="shared" si="7"/>
        <v>0</v>
      </c>
      <c r="R27" s="50">
        <f t="shared" si="8"/>
        <v>0</v>
      </c>
      <c r="S27" s="51">
        <f t="shared" si="9"/>
        <v>0</v>
      </c>
      <c r="T27" s="32"/>
      <c r="U27" s="58">
        <f t="shared" si="11"/>
        <v>0</v>
      </c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</row>
    <row r="28" spans="1:117" ht="19.5" customHeight="1" thickBot="1" thickTop="1">
      <c r="A28" s="26"/>
      <c r="B28" s="30" t="s">
        <v>70</v>
      </c>
      <c r="C28" s="33">
        <f t="shared" si="10"/>
        <v>22</v>
      </c>
      <c r="D28" s="34" t="str">
        <f t="shared" si="0"/>
        <v>REDÜKSİYON</v>
      </c>
      <c r="E28" s="38">
        <v>650</v>
      </c>
      <c r="F28" s="39">
        <v>250</v>
      </c>
      <c r="G28" s="38">
        <v>550</v>
      </c>
      <c r="H28" s="39">
        <v>250</v>
      </c>
      <c r="I28" s="37">
        <v>0.6</v>
      </c>
      <c r="J28" s="41">
        <v>1</v>
      </c>
      <c r="K28" s="47">
        <f t="shared" si="1"/>
        <v>1.7</v>
      </c>
      <c r="L28" s="48">
        <f t="shared" si="2"/>
        <v>1.02</v>
      </c>
      <c r="M28" s="49">
        <f t="shared" si="3"/>
        <v>0</v>
      </c>
      <c r="N28" s="50">
        <f t="shared" si="4"/>
        <v>0</v>
      </c>
      <c r="O28" s="50">
        <f t="shared" si="5"/>
        <v>1.02</v>
      </c>
      <c r="P28" s="50">
        <f t="shared" si="6"/>
        <v>0</v>
      </c>
      <c r="Q28" s="50">
        <f t="shared" si="7"/>
        <v>0</v>
      </c>
      <c r="R28" s="50">
        <f t="shared" si="8"/>
        <v>0</v>
      </c>
      <c r="S28" s="51">
        <f t="shared" si="9"/>
        <v>0</v>
      </c>
      <c r="T28" s="32"/>
      <c r="U28" s="58">
        <f t="shared" si="11"/>
        <v>0</v>
      </c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</row>
    <row r="29" spans="1:117" ht="19.5" customHeight="1" thickBot="1" thickTop="1">
      <c r="A29" s="26"/>
      <c r="B29" s="30" t="s">
        <v>68</v>
      </c>
      <c r="C29" s="33">
        <f t="shared" si="10"/>
        <v>23</v>
      </c>
      <c r="D29" s="34" t="str">
        <f t="shared" si="0"/>
        <v>DÜZ KANAL</v>
      </c>
      <c r="E29" s="38">
        <v>550</v>
      </c>
      <c r="F29" s="39"/>
      <c r="G29" s="38">
        <v>250</v>
      </c>
      <c r="H29" s="39"/>
      <c r="I29" s="37">
        <v>3</v>
      </c>
      <c r="J29" s="41">
        <v>1</v>
      </c>
      <c r="K29" s="47">
        <f t="shared" si="1"/>
        <v>1.6</v>
      </c>
      <c r="L29" s="48">
        <f t="shared" si="2"/>
        <v>4.8</v>
      </c>
      <c r="M29" s="49">
        <f t="shared" si="3"/>
        <v>0</v>
      </c>
      <c r="N29" s="50">
        <f t="shared" si="4"/>
        <v>0</v>
      </c>
      <c r="O29" s="50">
        <f t="shared" si="5"/>
        <v>4.8</v>
      </c>
      <c r="P29" s="50">
        <f t="shared" si="6"/>
        <v>0</v>
      </c>
      <c r="Q29" s="50">
        <f t="shared" si="7"/>
        <v>0</v>
      </c>
      <c r="R29" s="50">
        <f t="shared" si="8"/>
        <v>0</v>
      </c>
      <c r="S29" s="51">
        <f t="shared" si="9"/>
        <v>0</v>
      </c>
      <c r="T29" s="32"/>
      <c r="U29" s="58">
        <f t="shared" si="11"/>
        <v>0</v>
      </c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</row>
    <row r="30" spans="1:117" ht="19.5" customHeight="1" thickBot="1" thickTop="1">
      <c r="A30" s="26"/>
      <c r="B30" s="30" t="s">
        <v>70</v>
      </c>
      <c r="C30" s="33">
        <f t="shared" si="10"/>
        <v>24</v>
      </c>
      <c r="D30" s="34" t="str">
        <f t="shared" si="0"/>
        <v>REDÜKSİYON</v>
      </c>
      <c r="E30" s="38">
        <v>550</v>
      </c>
      <c r="F30" s="39">
        <v>250</v>
      </c>
      <c r="G30" s="38">
        <v>400</v>
      </c>
      <c r="H30" s="39">
        <v>250</v>
      </c>
      <c r="I30" s="37">
        <v>0.7</v>
      </c>
      <c r="J30" s="41">
        <v>1</v>
      </c>
      <c r="K30" s="47">
        <f t="shared" si="1"/>
        <v>1.45</v>
      </c>
      <c r="L30" s="48">
        <f t="shared" si="2"/>
        <v>1.02</v>
      </c>
      <c r="M30" s="49">
        <f t="shared" si="3"/>
        <v>0</v>
      </c>
      <c r="N30" s="50">
        <f t="shared" si="4"/>
        <v>0</v>
      </c>
      <c r="O30" s="50">
        <f t="shared" si="5"/>
        <v>1.02</v>
      </c>
      <c r="P30" s="50">
        <f t="shared" si="6"/>
        <v>0</v>
      </c>
      <c r="Q30" s="50">
        <f t="shared" si="7"/>
        <v>0</v>
      </c>
      <c r="R30" s="50">
        <f t="shared" si="8"/>
        <v>0</v>
      </c>
      <c r="S30" s="51">
        <f t="shared" si="9"/>
        <v>0</v>
      </c>
      <c r="T30" s="32"/>
      <c r="U30" s="58">
        <f t="shared" si="11"/>
        <v>0</v>
      </c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</row>
    <row r="31" spans="1:117" ht="19.5" customHeight="1" thickBot="1" thickTop="1">
      <c r="A31" s="26"/>
      <c r="B31" s="30" t="s">
        <v>68</v>
      </c>
      <c r="C31" s="33">
        <f t="shared" si="10"/>
        <v>25</v>
      </c>
      <c r="D31" s="34" t="str">
        <f t="shared" si="0"/>
        <v>DÜZ KANAL</v>
      </c>
      <c r="E31" s="38">
        <v>400</v>
      </c>
      <c r="F31" s="39"/>
      <c r="G31" s="38">
        <v>250</v>
      </c>
      <c r="H31" s="39"/>
      <c r="I31" s="37">
        <v>7</v>
      </c>
      <c r="J31" s="41">
        <v>1</v>
      </c>
      <c r="K31" s="47">
        <f t="shared" si="1"/>
        <v>1.3</v>
      </c>
      <c r="L31" s="48">
        <f t="shared" si="2"/>
        <v>9.1</v>
      </c>
      <c r="M31" s="49">
        <f t="shared" si="3"/>
        <v>0</v>
      </c>
      <c r="N31" s="50">
        <f t="shared" si="4"/>
        <v>9.1</v>
      </c>
      <c r="O31" s="50">
        <f t="shared" si="5"/>
        <v>0</v>
      </c>
      <c r="P31" s="50">
        <f t="shared" si="6"/>
        <v>0</v>
      </c>
      <c r="Q31" s="50">
        <f t="shared" si="7"/>
        <v>0</v>
      </c>
      <c r="R31" s="50">
        <f t="shared" si="8"/>
        <v>0</v>
      </c>
      <c r="S31" s="51">
        <f t="shared" si="9"/>
        <v>0</v>
      </c>
      <c r="T31" s="32"/>
      <c r="U31" s="58">
        <f t="shared" si="11"/>
        <v>0</v>
      </c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</row>
    <row r="32" spans="1:117" ht="19.5" customHeight="1" thickBot="1" thickTop="1">
      <c r="A32" s="26"/>
      <c r="B32" s="30" t="s">
        <v>70</v>
      </c>
      <c r="C32" s="33">
        <f t="shared" si="10"/>
        <v>26</v>
      </c>
      <c r="D32" s="34" t="str">
        <f t="shared" si="0"/>
        <v>REDÜKSİYON</v>
      </c>
      <c r="E32" s="38">
        <v>400</v>
      </c>
      <c r="F32" s="39">
        <v>250</v>
      </c>
      <c r="G32" s="38">
        <v>250</v>
      </c>
      <c r="H32" s="39">
        <v>250</v>
      </c>
      <c r="I32" s="37">
        <v>0.7</v>
      </c>
      <c r="J32" s="41">
        <v>1</v>
      </c>
      <c r="K32" s="47">
        <f t="shared" si="1"/>
        <v>1.1500000000000001</v>
      </c>
      <c r="L32" s="48">
        <f t="shared" si="2"/>
        <v>0.81</v>
      </c>
      <c r="M32" s="49">
        <f t="shared" si="3"/>
        <v>0</v>
      </c>
      <c r="N32" s="50">
        <f t="shared" si="4"/>
        <v>0.81</v>
      </c>
      <c r="O32" s="50">
        <f t="shared" si="5"/>
        <v>0</v>
      </c>
      <c r="P32" s="50">
        <f t="shared" si="6"/>
        <v>0</v>
      </c>
      <c r="Q32" s="50">
        <f t="shared" si="7"/>
        <v>0</v>
      </c>
      <c r="R32" s="50">
        <f t="shared" si="8"/>
        <v>0</v>
      </c>
      <c r="S32" s="51">
        <f t="shared" si="9"/>
        <v>0</v>
      </c>
      <c r="T32" s="32"/>
      <c r="U32" s="58">
        <f t="shared" si="11"/>
        <v>0</v>
      </c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</row>
    <row r="33" spans="1:117" ht="19.5" customHeight="1" thickBot="1" thickTop="1">
      <c r="A33" s="26"/>
      <c r="B33" s="30" t="s">
        <v>68</v>
      </c>
      <c r="C33" s="33">
        <f t="shared" si="10"/>
        <v>27</v>
      </c>
      <c r="D33" s="34" t="str">
        <f t="shared" si="0"/>
        <v>DÜZ KANAL</v>
      </c>
      <c r="E33" s="38">
        <v>250</v>
      </c>
      <c r="F33" s="39"/>
      <c r="G33" s="38">
        <v>250</v>
      </c>
      <c r="H33" s="39"/>
      <c r="I33" s="37">
        <v>1.2</v>
      </c>
      <c r="J33" s="41">
        <v>2</v>
      </c>
      <c r="K33" s="47">
        <f t="shared" si="1"/>
        <v>1</v>
      </c>
      <c r="L33" s="48">
        <f t="shared" si="2"/>
        <v>2.4</v>
      </c>
      <c r="M33" s="49">
        <f t="shared" si="3"/>
        <v>2.4</v>
      </c>
      <c r="N33" s="50">
        <f t="shared" si="4"/>
        <v>0</v>
      </c>
      <c r="O33" s="50">
        <f t="shared" si="5"/>
        <v>0</v>
      </c>
      <c r="P33" s="50">
        <f t="shared" si="6"/>
        <v>0</v>
      </c>
      <c r="Q33" s="50">
        <f t="shared" si="7"/>
        <v>0</v>
      </c>
      <c r="R33" s="50">
        <f t="shared" si="8"/>
        <v>0</v>
      </c>
      <c r="S33" s="51">
        <f t="shared" si="9"/>
        <v>0</v>
      </c>
      <c r="T33" s="32"/>
      <c r="U33" s="58">
        <f t="shared" si="11"/>
        <v>0</v>
      </c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</row>
    <row r="34" spans="1:117" ht="19.5" customHeight="1" thickBot="1" thickTop="1">
      <c r="A34" s="26"/>
      <c r="B34" s="30" t="s">
        <v>70</v>
      </c>
      <c r="C34" s="33">
        <f t="shared" si="10"/>
        <v>28</v>
      </c>
      <c r="D34" s="34" t="str">
        <f t="shared" si="0"/>
        <v>REDÜKSİYON</v>
      </c>
      <c r="E34" s="38">
        <v>1000</v>
      </c>
      <c r="F34" s="39">
        <v>300</v>
      </c>
      <c r="G34" s="38">
        <v>1000</v>
      </c>
      <c r="H34" s="39">
        <v>250</v>
      </c>
      <c r="I34" s="37">
        <v>0.7</v>
      </c>
      <c r="J34" s="41">
        <v>1</v>
      </c>
      <c r="K34" s="47">
        <f t="shared" si="1"/>
        <v>2.5500000000000003</v>
      </c>
      <c r="L34" s="48">
        <f t="shared" si="2"/>
        <v>1.79</v>
      </c>
      <c r="M34" s="49">
        <f t="shared" si="3"/>
        <v>0</v>
      </c>
      <c r="N34" s="50">
        <f t="shared" si="4"/>
        <v>0</v>
      </c>
      <c r="O34" s="50">
        <f t="shared" si="5"/>
        <v>0</v>
      </c>
      <c r="P34" s="50">
        <f t="shared" si="6"/>
        <v>1.79</v>
      </c>
      <c r="Q34" s="50">
        <f t="shared" si="7"/>
        <v>0</v>
      </c>
      <c r="R34" s="50">
        <f t="shared" si="8"/>
        <v>0</v>
      </c>
      <c r="S34" s="51">
        <f t="shared" si="9"/>
        <v>0</v>
      </c>
      <c r="T34" s="32"/>
      <c r="U34" s="58">
        <f t="shared" si="11"/>
        <v>0</v>
      </c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</row>
    <row r="35" spans="1:117" ht="19.5" customHeight="1" thickBot="1" thickTop="1">
      <c r="A35" s="26"/>
      <c r="B35" s="30" t="s">
        <v>72</v>
      </c>
      <c r="C35" s="33">
        <f t="shared" si="10"/>
        <v>29</v>
      </c>
      <c r="D35" s="34" t="str">
        <f t="shared" si="0"/>
        <v>S PARÇASI</v>
      </c>
      <c r="E35" s="38">
        <v>1000</v>
      </c>
      <c r="F35" s="39"/>
      <c r="G35" s="38">
        <v>250</v>
      </c>
      <c r="H35" s="39"/>
      <c r="I35" s="37">
        <v>0.7</v>
      </c>
      <c r="J35" s="41">
        <v>1</v>
      </c>
      <c r="K35" s="47">
        <f t="shared" si="1"/>
        <v>2.5</v>
      </c>
      <c r="L35" s="48">
        <f t="shared" si="2"/>
        <v>1.75</v>
      </c>
      <c r="M35" s="49">
        <f t="shared" si="3"/>
        <v>0</v>
      </c>
      <c r="N35" s="50">
        <f t="shared" si="4"/>
        <v>0</v>
      </c>
      <c r="O35" s="50">
        <f t="shared" si="5"/>
        <v>0</v>
      </c>
      <c r="P35" s="50">
        <f t="shared" si="6"/>
        <v>1.75</v>
      </c>
      <c r="Q35" s="50">
        <f t="shared" si="7"/>
        <v>0</v>
      </c>
      <c r="R35" s="50">
        <f t="shared" si="8"/>
        <v>0</v>
      </c>
      <c r="S35" s="51">
        <f t="shared" si="9"/>
        <v>0</v>
      </c>
      <c r="T35" s="32"/>
      <c r="U35" s="58">
        <f t="shared" si="11"/>
        <v>0</v>
      </c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</row>
    <row r="36" spans="1:117" ht="19.5" customHeight="1" thickBot="1" thickTop="1">
      <c r="A36" s="26"/>
      <c r="B36" s="30" t="s">
        <v>68</v>
      </c>
      <c r="C36" s="33">
        <f t="shared" si="10"/>
        <v>30</v>
      </c>
      <c r="D36" s="34" t="str">
        <f t="shared" si="0"/>
        <v>DÜZ KANAL</v>
      </c>
      <c r="E36" s="38">
        <v>1000</v>
      </c>
      <c r="F36" s="39"/>
      <c r="G36" s="38">
        <v>250</v>
      </c>
      <c r="H36" s="39"/>
      <c r="I36" s="37">
        <v>1.2</v>
      </c>
      <c r="J36" s="41">
        <v>1</v>
      </c>
      <c r="K36" s="47">
        <f t="shared" si="1"/>
        <v>2.5</v>
      </c>
      <c r="L36" s="48">
        <f t="shared" si="2"/>
        <v>3</v>
      </c>
      <c r="M36" s="49">
        <f t="shared" si="3"/>
        <v>0</v>
      </c>
      <c r="N36" s="50">
        <f t="shared" si="4"/>
        <v>0</v>
      </c>
      <c r="O36" s="50">
        <f t="shared" si="5"/>
        <v>0</v>
      </c>
      <c r="P36" s="50">
        <f t="shared" si="6"/>
        <v>3</v>
      </c>
      <c r="Q36" s="50">
        <f t="shared" si="7"/>
        <v>0</v>
      </c>
      <c r="R36" s="50">
        <f t="shared" si="8"/>
        <v>0</v>
      </c>
      <c r="S36" s="51">
        <f t="shared" si="9"/>
        <v>0</v>
      </c>
      <c r="T36" s="32"/>
      <c r="U36" s="58">
        <f t="shared" si="11"/>
        <v>0</v>
      </c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</row>
    <row r="37" spans="1:117" ht="19.5" customHeight="1" thickBot="1" thickTop="1">
      <c r="A37" s="26"/>
      <c r="B37" s="30" t="s">
        <v>69</v>
      </c>
      <c r="C37" s="33">
        <f t="shared" si="10"/>
        <v>31</v>
      </c>
      <c r="D37" s="34" t="str">
        <f t="shared" si="0"/>
        <v>DİRSEK</v>
      </c>
      <c r="E37" s="38">
        <v>1000</v>
      </c>
      <c r="F37" s="39"/>
      <c r="G37" s="38">
        <v>250</v>
      </c>
      <c r="H37" s="39"/>
      <c r="I37" s="37">
        <v>1.2</v>
      </c>
      <c r="J37" s="41">
        <v>1</v>
      </c>
      <c r="K37" s="47">
        <f t="shared" si="1"/>
        <v>2.5</v>
      </c>
      <c r="L37" s="48">
        <f t="shared" si="2"/>
        <v>3</v>
      </c>
      <c r="M37" s="49">
        <f t="shared" si="3"/>
        <v>0</v>
      </c>
      <c r="N37" s="50">
        <f t="shared" si="4"/>
        <v>0</v>
      </c>
      <c r="O37" s="50">
        <f t="shared" si="5"/>
        <v>0</v>
      </c>
      <c r="P37" s="50">
        <f t="shared" si="6"/>
        <v>3</v>
      </c>
      <c r="Q37" s="50">
        <f t="shared" si="7"/>
        <v>0</v>
      </c>
      <c r="R37" s="50">
        <f t="shared" si="8"/>
        <v>0</v>
      </c>
      <c r="S37" s="51">
        <f t="shared" si="9"/>
        <v>0</v>
      </c>
      <c r="T37" s="32"/>
      <c r="U37" s="58">
        <f t="shared" si="11"/>
        <v>0</v>
      </c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</row>
    <row r="38" spans="1:117" ht="19.5" customHeight="1" thickBot="1" thickTop="1">
      <c r="A38" s="26"/>
      <c r="B38" s="30" t="s">
        <v>72</v>
      </c>
      <c r="C38" s="33">
        <f t="shared" si="10"/>
        <v>32</v>
      </c>
      <c r="D38" s="34" t="str">
        <f t="shared" si="0"/>
        <v>S PARÇASI</v>
      </c>
      <c r="E38" s="38">
        <v>1000</v>
      </c>
      <c r="F38" s="39"/>
      <c r="G38" s="38">
        <v>250</v>
      </c>
      <c r="H38" s="39"/>
      <c r="I38" s="37">
        <v>0.7</v>
      </c>
      <c r="J38" s="41">
        <v>1</v>
      </c>
      <c r="K38" s="47">
        <f t="shared" si="1"/>
        <v>2.5</v>
      </c>
      <c r="L38" s="48">
        <f t="shared" si="2"/>
        <v>1.75</v>
      </c>
      <c r="M38" s="49">
        <f t="shared" si="3"/>
        <v>0</v>
      </c>
      <c r="N38" s="50">
        <f t="shared" si="4"/>
        <v>0</v>
      </c>
      <c r="O38" s="50">
        <f t="shared" si="5"/>
        <v>0</v>
      </c>
      <c r="P38" s="50">
        <f t="shared" si="6"/>
        <v>1.75</v>
      </c>
      <c r="Q38" s="50">
        <f t="shared" si="7"/>
        <v>0</v>
      </c>
      <c r="R38" s="50">
        <f t="shared" si="8"/>
        <v>0</v>
      </c>
      <c r="S38" s="51">
        <f t="shared" si="9"/>
        <v>0</v>
      </c>
      <c r="T38" s="32"/>
      <c r="U38" s="58">
        <f t="shared" si="11"/>
        <v>0</v>
      </c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</row>
    <row r="39" spans="1:117" ht="19.5" customHeight="1" thickBot="1" thickTop="1">
      <c r="A39" s="26"/>
      <c r="B39" s="30" t="s">
        <v>68</v>
      </c>
      <c r="C39" s="33">
        <f t="shared" si="10"/>
        <v>33</v>
      </c>
      <c r="D39" s="34" t="str">
        <f aca="true" t="shared" si="12" ref="D39:D48">IF(B39=$X$8,$Y$8,IF(B39=$X$9,$Y$9,IF(B39=$X$10,$Y$10,IF(B39=$X$11,$Y$11,IF(B39=$X$12,$Y$12,IF(B39=$X$13,$Y$13,IF(B39=$X$14,$Y$14,IF(B39=$X$7,$Y$7,0))))))))</f>
        <v>DÜZ KANAL</v>
      </c>
      <c r="E39" s="38">
        <v>1000</v>
      </c>
      <c r="F39" s="39"/>
      <c r="G39" s="38">
        <v>250</v>
      </c>
      <c r="H39" s="39"/>
      <c r="I39" s="37">
        <v>4.8</v>
      </c>
      <c r="J39" s="41">
        <v>1</v>
      </c>
      <c r="K39" s="47">
        <f aca="true" t="shared" si="13" ref="K39:K48">IF(OR(OR(B39=$CK$3136,B39=$CK$3137),B39=$CK$3140),(E39+G39)*0.002,IF(OR(B39=$CK$3138,B39=$CK$3139),0.001*(E39+G39+F39+H39),IF(B39=$CK$3143,(E39*0.001)*3.14,0)))</f>
        <v>2.5</v>
      </c>
      <c r="L39" s="48">
        <f aca="true" t="shared" si="14" ref="L39:L48">IF(B39=$CK$3141,ROUND(((E39*G39/1000000)+(E39*I39/1000)+(G39*I39/1000))*2*J39,2),IF(B39=$CK$3142,ROUND(E39*G39/1000000*J39,2),ROUND(I39*K39*J39,2)))</f>
        <v>12</v>
      </c>
      <c r="M39" s="49">
        <f aca="true" t="shared" si="15" ref="M39:M48">IF(+E39&lt;=250,+L39,0)</f>
        <v>0</v>
      </c>
      <c r="N39" s="50">
        <f aca="true" t="shared" si="16" ref="N39:N48">IF(AND(E39&gt;250,E39&lt;500),L39,0)</f>
        <v>0</v>
      </c>
      <c r="O39" s="50">
        <f aca="true" t="shared" si="17" ref="O39:O48">IF(AND(E39&gt;499,E39&lt;991),L39,0)</f>
        <v>0</v>
      </c>
      <c r="P39" s="50">
        <f aca="true" t="shared" si="18" ref="P39:P48">IF(AND(E39&gt;990,E39&lt;1491),L39,0)</f>
        <v>12</v>
      </c>
      <c r="Q39" s="50">
        <f aca="true" t="shared" si="19" ref="Q39:Q48">IF(AND(E39&gt;1490,E39&lt;1991),L39,0)</f>
        <v>0</v>
      </c>
      <c r="R39" s="50">
        <f aca="true" t="shared" si="20" ref="R39:R48">IF(AND(E39&gt;1990,E39&lt;2491),L39,0)</f>
        <v>0</v>
      </c>
      <c r="S39" s="51">
        <f aca="true" t="shared" si="21" ref="S39:S48">IF(E39&gt;2490,L39,0)</f>
        <v>0</v>
      </c>
      <c r="T39" s="32"/>
      <c r="U39" s="58">
        <f t="shared" si="11"/>
        <v>0</v>
      </c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</row>
    <row r="40" spans="1:117" ht="19.5" customHeight="1" thickBot="1" thickTop="1">
      <c r="A40" s="26"/>
      <c r="B40" s="30" t="s">
        <v>70</v>
      </c>
      <c r="C40" s="33">
        <f aca="true" t="shared" si="22" ref="C40:C48">C39+1</f>
        <v>34</v>
      </c>
      <c r="D40" s="34" t="str">
        <f t="shared" si="12"/>
        <v>REDÜKSİYON</v>
      </c>
      <c r="E40" s="38">
        <v>1000</v>
      </c>
      <c r="F40" s="39">
        <v>250</v>
      </c>
      <c r="G40" s="38">
        <v>900</v>
      </c>
      <c r="H40" s="39">
        <v>250</v>
      </c>
      <c r="I40" s="37">
        <v>0.6</v>
      </c>
      <c r="J40" s="41">
        <v>1</v>
      </c>
      <c r="K40" s="47">
        <f t="shared" si="13"/>
        <v>2.4</v>
      </c>
      <c r="L40" s="48">
        <f t="shared" si="14"/>
        <v>1.44</v>
      </c>
      <c r="M40" s="49">
        <f t="shared" si="15"/>
        <v>0</v>
      </c>
      <c r="N40" s="50">
        <f t="shared" si="16"/>
        <v>0</v>
      </c>
      <c r="O40" s="50">
        <f t="shared" si="17"/>
        <v>0</v>
      </c>
      <c r="P40" s="50">
        <f t="shared" si="18"/>
        <v>1.44</v>
      </c>
      <c r="Q40" s="50">
        <f t="shared" si="19"/>
        <v>0</v>
      </c>
      <c r="R40" s="50">
        <f t="shared" si="20"/>
        <v>0</v>
      </c>
      <c r="S40" s="51">
        <f t="shared" si="21"/>
        <v>0</v>
      </c>
      <c r="T40" s="32"/>
      <c r="U40" s="58">
        <f t="shared" si="11"/>
        <v>0</v>
      </c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</row>
    <row r="41" spans="1:117" ht="19.5" customHeight="1" thickBot="1" thickTop="1">
      <c r="A41" s="26"/>
      <c r="B41" s="30" t="s">
        <v>68</v>
      </c>
      <c r="C41" s="33">
        <f t="shared" si="22"/>
        <v>35</v>
      </c>
      <c r="D41" s="34" t="str">
        <f t="shared" si="12"/>
        <v>DÜZ KANAL</v>
      </c>
      <c r="E41" s="38">
        <v>900</v>
      </c>
      <c r="F41" s="39"/>
      <c r="G41" s="38">
        <v>250</v>
      </c>
      <c r="H41" s="39"/>
      <c r="I41" s="37">
        <v>1.2</v>
      </c>
      <c r="J41" s="41">
        <v>2</v>
      </c>
      <c r="K41" s="47">
        <f t="shared" si="13"/>
        <v>2.3000000000000003</v>
      </c>
      <c r="L41" s="48">
        <f t="shared" si="14"/>
        <v>5.52</v>
      </c>
      <c r="M41" s="49">
        <f t="shared" si="15"/>
        <v>0</v>
      </c>
      <c r="N41" s="50">
        <f t="shared" si="16"/>
        <v>0</v>
      </c>
      <c r="O41" s="50">
        <f t="shared" si="17"/>
        <v>5.52</v>
      </c>
      <c r="P41" s="50">
        <f t="shared" si="18"/>
        <v>0</v>
      </c>
      <c r="Q41" s="50">
        <f t="shared" si="19"/>
        <v>0</v>
      </c>
      <c r="R41" s="50">
        <f t="shared" si="20"/>
        <v>0</v>
      </c>
      <c r="S41" s="51">
        <f t="shared" si="21"/>
        <v>0</v>
      </c>
      <c r="T41" s="32"/>
      <c r="U41" s="58">
        <f t="shared" si="11"/>
        <v>0</v>
      </c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</row>
    <row r="42" spans="1:117" ht="19.5" customHeight="1" thickBot="1" thickTop="1">
      <c r="A42" s="26"/>
      <c r="B42" s="30" t="s">
        <v>68</v>
      </c>
      <c r="C42" s="33">
        <f t="shared" si="22"/>
        <v>36</v>
      </c>
      <c r="D42" s="34" t="str">
        <f t="shared" si="12"/>
        <v>DÜZ KANAL</v>
      </c>
      <c r="E42" s="38">
        <v>900</v>
      </c>
      <c r="F42" s="39">
        <v>250</v>
      </c>
      <c r="G42" s="38">
        <v>650</v>
      </c>
      <c r="H42" s="39">
        <v>250</v>
      </c>
      <c r="I42" s="37">
        <v>0.6</v>
      </c>
      <c r="J42" s="41">
        <v>1</v>
      </c>
      <c r="K42" s="47">
        <f t="shared" si="13"/>
        <v>3.1</v>
      </c>
      <c r="L42" s="48">
        <f t="shared" si="14"/>
        <v>1.86</v>
      </c>
      <c r="M42" s="49">
        <f t="shared" si="15"/>
        <v>0</v>
      </c>
      <c r="N42" s="50">
        <f t="shared" si="16"/>
        <v>0</v>
      </c>
      <c r="O42" s="50">
        <f t="shared" si="17"/>
        <v>1.86</v>
      </c>
      <c r="P42" s="50">
        <f t="shared" si="18"/>
        <v>0</v>
      </c>
      <c r="Q42" s="50">
        <f t="shared" si="19"/>
        <v>0</v>
      </c>
      <c r="R42" s="50">
        <f t="shared" si="20"/>
        <v>0</v>
      </c>
      <c r="S42" s="51">
        <f t="shared" si="21"/>
        <v>0</v>
      </c>
      <c r="T42" s="32"/>
      <c r="U42" s="58">
        <f aca="true" t="shared" si="23" ref="U42:U48">IF(A42&gt;0,L42,0)</f>
        <v>0</v>
      </c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</row>
    <row r="43" spans="1:117" ht="19.5" customHeight="1" thickBot="1" thickTop="1">
      <c r="A43" s="26"/>
      <c r="B43" s="30" t="s">
        <v>68</v>
      </c>
      <c r="C43" s="33">
        <f t="shared" si="22"/>
        <v>37</v>
      </c>
      <c r="D43" s="34" t="str">
        <f t="shared" si="12"/>
        <v>DÜZ KANAL</v>
      </c>
      <c r="E43" s="38">
        <v>650</v>
      </c>
      <c r="F43" s="39"/>
      <c r="G43" s="38">
        <v>250</v>
      </c>
      <c r="H43" s="39"/>
      <c r="I43" s="37">
        <v>1.2</v>
      </c>
      <c r="J43" s="71">
        <v>5</v>
      </c>
      <c r="K43" s="47">
        <f t="shared" si="13"/>
        <v>1.8</v>
      </c>
      <c r="L43" s="48">
        <f t="shared" si="14"/>
        <v>10.8</v>
      </c>
      <c r="M43" s="49">
        <f t="shared" si="15"/>
        <v>0</v>
      </c>
      <c r="N43" s="50">
        <f t="shared" si="16"/>
        <v>0</v>
      </c>
      <c r="O43" s="50">
        <f t="shared" si="17"/>
        <v>10.8</v>
      </c>
      <c r="P43" s="50">
        <f t="shared" si="18"/>
        <v>0</v>
      </c>
      <c r="Q43" s="50">
        <f t="shared" si="19"/>
        <v>0</v>
      </c>
      <c r="R43" s="50">
        <f t="shared" si="20"/>
        <v>0</v>
      </c>
      <c r="S43" s="51">
        <f t="shared" si="21"/>
        <v>0</v>
      </c>
      <c r="T43" s="32"/>
      <c r="U43" s="58">
        <f t="shared" si="23"/>
        <v>0</v>
      </c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</row>
    <row r="44" spans="1:117" ht="19.5" customHeight="1" thickBot="1" thickTop="1">
      <c r="A44" s="26"/>
      <c r="B44" s="30" t="s">
        <v>68</v>
      </c>
      <c r="C44" s="33">
        <f t="shared" si="22"/>
        <v>38</v>
      </c>
      <c r="D44" s="34" t="str">
        <f t="shared" si="12"/>
        <v>DÜZ KANAL</v>
      </c>
      <c r="E44" s="38">
        <v>650</v>
      </c>
      <c r="F44" s="39">
        <v>250</v>
      </c>
      <c r="G44" s="38">
        <v>400</v>
      </c>
      <c r="H44" s="39">
        <v>250</v>
      </c>
      <c r="I44" s="37">
        <v>0.6</v>
      </c>
      <c r="J44" s="71">
        <v>1</v>
      </c>
      <c r="K44" s="47">
        <f t="shared" si="13"/>
        <v>2.1</v>
      </c>
      <c r="L44" s="48">
        <f t="shared" si="14"/>
        <v>1.26</v>
      </c>
      <c r="M44" s="49">
        <f t="shared" si="15"/>
        <v>0</v>
      </c>
      <c r="N44" s="50">
        <f t="shared" si="16"/>
        <v>0</v>
      </c>
      <c r="O44" s="50">
        <f t="shared" si="17"/>
        <v>1.26</v>
      </c>
      <c r="P44" s="50">
        <f t="shared" si="18"/>
        <v>0</v>
      </c>
      <c r="Q44" s="50">
        <f t="shared" si="19"/>
        <v>0</v>
      </c>
      <c r="R44" s="50">
        <f t="shared" si="20"/>
        <v>0</v>
      </c>
      <c r="S44" s="51">
        <f t="shared" si="21"/>
        <v>0</v>
      </c>
      <c r="T44" s="32"/>
      <c r="U44" s="58">
        <f t="shared" si="23"/>
        <v>0</v>
      </c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</row>
    <row r="45" spans="1:117" ht="19.5" customHeight="1" thickBot="1" thickTop="1">
      <c r="A45" s="26"/>
      <c r="B45" s="30" t="s">
        <v>72</v>
      </c>
      <c r="C45" s="33">
        <f t="shared" si="22"/>
        <v>39</v>
      </c>
      <c r="D45" s="34" t="str">
        <f t="shared" si="12"/>
        <v>S PARÇASI</v>
      </c>
      <c r="E45" s="38">
        <v>400</v>
      </c>
      <c r="F45" s="39"/>
      <c r="G45" s="38">
        <v>250</v>
      </c>
      <c r="H45" s="39"/>
      <c r="I45" s="37">
        <v>0.7</v>
      </c>
      <c r="J45" s="71">
        <v>1</v>
      </c>
      <c r="K45" s="47">
        <f t="shared" si="13"/>
        <v>1.3</v>
      </c>
      <c r="L45" s="48">
        <f t="shared" si="14"/>
        <v>0.91</v>
      </c>
      <c r="M45" s="49">
        <f t="shared" si="15"/>
        <v>0</v>
      </c>
      <c r="N45" s="50">
        <f t="shared" si="16"/>
        <v>0.91</v>
      </c>
      <c r="O45" s="50">
        <f t="shared" si="17"/>
        <v>0</v>
      </c>
      <c r="P45" s="50">
        <f t="shared" si="18"/>
        <v>0</v>
      </c>
      <c r="Q45" s="50">
        <f t="shared" si="19"/>
        <v>0</v>
      </c>
      <c r="R45" s="50">
        <f t="shared" si="20"/>
        <v>0</v>
      </c>
      <c r="S45" s="51">
        <f t="shared" si="21"/>
        <v>0</v>
      </c>
      <c r="T45" s="32"/>
      <c r="U45" s="58">
        <f t="shared" si="23"/>
        <v>0</v>
      </c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</row>
    <row r="46" spans="1:117" ht="19.5" customHeight="1" thickBot="1" thickTop="1">
      <c r="A46" s="26"/>
      <c r="B46" s="30" t="s">
        <v>68</v>
      </c>
      <c r="C46" s="33">
        <f t="shared" si="22"/>
        <v>40</v>
      </c>
      <c r="D46" s="34" t="str">
        <f t="shared" si="12"/>
        <v>DÜZ KANAL</v>
      </c>
      <c r="E46" s="38">
        <v>400</v>
      </c>
      <c r="F46" s="39"/>
      <c r="G46" s="38">
        <v>250</v>
      </c>
      <c r="H46" s="39"/>
      <c r="I46" s="37">
        <v>0.7</v>
      </c>
      <c r="J46" s="71">
        <v>1</v>
      </c>
      <c r="K46" s="47">
        <f t="shared" si="13"/>
        <v>1.3</v>
      </c>
      <c r="L46" s="48">
        <f t="shared" si="14"/>
        <v>0.91</v>
      </c>
      <c r="M46" s="49">
        <f t="shared" si="15"/>
        <v>0</v>
      </c>
      <c r="N46" s="50">
        <f t="shared" si="16"/>
        <v>0.91</v>
      </c>
      <c r="O46" s="50">
        <f t="shared" si="17"/>
        <v>0</v>
      </c>
      <c r="P46" s="50">
        <f t="shared" si="18"/>
        <v>0</v>
      </c>
      <c r="Q46" s="50">
        <f t="shared" si="19"/>
        <v>0</v>
      </c>
      <c r="R46" s="50">
        <f t="shared" si="20"/>
        <v>0</v>
      </c>
      <c r="S46" s="51">
        <f t="shared" si="21"/>
        <v>0</v>
      </c>
      <c r="T46" s="32"/>
      <c r="U46" s="58">
        <f t="shared" si="23"/>
        <v>0</v>
      </c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</row>
    <row r="47" spans="1:117" ht="19.5" customHeight="1" thickBot="1" thickTop="1">
      <c r="A47" s="26"/>
      <c r="B47" s="30" t="s">
        <v>72</v>
      </c>
      <c r="C47" s="33">
        <f t="shared" si="22"/>
        <v>41</v>
      </c>
      <c r="D47" s="34" t="str">
        <f t="shared" si="12"/>
        <v>S PARÇASI</v>
      </c>
      <c r="E47" s="38">
        <v>400</v>
      </c>
      <c r="F47" s="39"/>
      <c r="G47" s="38">
        <v>250</v>
      </c>
      <c r="H47" s="39"/>
      <c r="I47" s="37">
        <v>0.7</v>
      </c>
      <c r="J47" s="71">
        <v>1</v>
      </c>
      <c r="K47" s="47">
        <f t="shared" si="13"/>
        <v>1.3</v>
      </c>
      <c r="L47" s="48">
        <f t="shared" si="14"/>
        <v>0.91</v>
      </c>
      <c r="M47" s="49">
        <f t="shared" si="15"/>
        <v>0</v>
      </c>
      <c r="N47" s="50">
        <f t="shared" si="16"/>
        <v>0.91</v>
      </c>
      <c r="O47" s="50">
        <f t="shared" si="17"/>
        <v>0</v>
      </c>
      <c r="P47" s="50">
        <f t="shared" si="18"/>
        <v>0</v>
      </c>
      <c r="Q47" s="50">
        <f t="shared" si="19"/>
        <v>0</v>
      </c>
      <c r="R47" s="50">
        <f t="shared" si="20"/>
        <v>0</v>
      </c>
      <c r="S47" s="51">
        <f t="shared" si="21"/>
        <v>0</v>
      </c>
      <c r="T47" s="32"/>
      <c r="U47" s="58">
        <f t="shared" si="23"/>
        <v>0</v>
      </c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</row>
    <row r="48" spans="1:117" ht="19.5" customHeight="1" thickBot="1" thickTop="1">
      <c r="A48" s="26"/>
      <c r="B48" s="30" t="s">
        <v>68</v>
      </c>
      <c r="C48" s="33">
        <f t="shared" si="22"/>
        <v>42</v>
      </c>
      <c r="D48" s="34" t="str">
        <f t="shared" si="12"/>
        <v>DÜZ KANAL</v>
      </c>
      <c r="E48" s="38">
        <v>400</v>
      </c>
      <c r="F48" s="39"/>
      <c r="G48" s="38">
        <v>250</v>
      </c>
      <c r="H48" s="39"/>
      <c r="I48" s="37">
        <v>1.2</v>
      </c>
      <c r="J48" s="71">
        <v>2</v>
      </c>
      <c r="K48" s="47">
        <f t="shared" si="13"/>
        <v>1.3</v>
      </c>
      <c r="L48" s="48">
        <f t="shared" si="14"/>
        <v>3.12</v>
      </c>
      <c r="M48" s="49">
        <f t="shared" si="15"/>
        <v>0</v>
      </c>
      <c r="N48" s="50">
        <f t="shared" si="16"/>
        <v>3.12</v>
      </c>
      <c r="O48" s="50">
        <f t="shared" si="17"/>
        <v>0</v>
      </c>
      <c r="P48" s="50">
        <f t="shared" si="18"/>
        <v>0</v>
      </c>
      <c r="Q48" s="50">
        <f t="shared" si="19"/>
        <v>0</v>
      </c>
      <c r="R48" s="50">
        <f t="shared" si="20"/>
        <v>0</v>
      </c>
      <c r="S48" s="51">
        <f t="shared" si="21"/>
        <v>0</v>
      </c>
      <c r="T48" s="32"/>
      <c r="U48" s="58">
        <f t="shared" si="23"/>
        <v>0</v>
      </c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</row>
    <row r="49" spans="1:117" ht="19.5" customHeight="1" thickBot="1">
      <c r="A49" s="27"/>
      <c r="B49" s="28"/>
      <c r="C49" s="62" t="s">
        <v>102</v>
      </c>
      <c r="D49" s="52"/>
      <c r="E49" s="72">
        <f>U49</f>
        <v>0</v>
      </c>
      <c r="F49" s="72"/>
      <c r="G49" s="72"/>
      <c r="H49" s="53"/>
      <c r="I49" s="54"/>
      <c r="J49" s="53"/>
      <c r="K49" s="56" t="s">
        <v>10</v>
      </c>
      <c r="L49" s="55"/>
      <c r="M49" s="65">
        <f aca="true" t="shared" si="24" ref="M49:S49">SUM(M7:M48)+M6</f>
        <v>2.4</v>
      </c>
      <c r="N49" s="65">
        <f t="shared" si="24"/>
        <v>15.760000000000002</v>
      </c>
      <c r="O49" s="65">
        <f t="shared" si="24"/>
        <v>58.74999999999999</v>
      </c>
      <c r="P49" s="65">
        <f t="shared" si="24"/>
        <v>74.3</v>
      </c>
      <c r="Q49" s="65">
        <f t="shared" si="24"/>
        <v>0</v>
      </c>
      <c r="R49" s="65">
        <f t="shared" si="24"/>
        <v>0</v>
      </c>
      <c r="S49" s="66">
        <f t="shared" si="24"/>
        <v>0</v>
      </c>
      <c r="T49" s="67"/>
      <c r="U49" s="68">
        <f>SUM(U7:U48)+U6</f>
        <v>0</v>
      </c>
      <c r="V49" s="59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</row>
    <row r="50" ht="24.75" customHeight="1" thickTop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3070" spans="85:89" ht="15">
      <c r="CG3070" s="21" t="s">
        <v>21</v>
      </c>
      <c r="CK3070" s="21" t="s">
        <v>67</v>
      </c>
    </row>
    <row r="3071" spans="85:90" ht="15">
      <c r="CG3071" s="29" t="s">
        <v>20</v>
      </c>
      <c r="CH3071" s="29" t="s">
        <v>20</v>
      </c>
      <c r="CK3071" s="29" t="s">
        <v>20</v>
      </c>
      <c r="CL3071" s="29" t="s">
        <v>20</v>
      </c>
    </row>
    <row r="3073" spans="85:90" ht="15">
      <c r="CG3073" s="21" t="s">
        <v>22</v>
      </c>
      <c r="CH3073" s="21" t="s">
        <v>37</v>
      </c>
      <c r="CI3073" s="21" t="s">
        <v>52</v>
      </c>
      <c r="CK3073" s="4" t="s">
        <v>68</v>
      </c>
      <c r="CL3073" s="4" t="s">
        <v>3</v>
      </c>
    </row>
    <row r="3074" spans="89:90" ht="15">
      <c r="CK3074" s="4" t="s">
        <v>69</v>
      </c>
      <c r="CL3074" s="4" t="s">
        <v>4</v>
      </c>
    </row>
    <row r="3075" spans="85:90" ht="15">
      <c r="CG3075" s="21" t="s">
        <v>23</v>
      </c>
      <c r="CH3075" s="21" t="s">
        <v>38</v>
      </c>
      <c r="CI3075" s="21" t="s">
        <v>53</v>
      </c>
      <c r="CK3075" s="4" t="s">
        <v>70</v>
      </c>
      <c r="CL3075" s="4" t="s">
        <v>5</v>
      </c>
    </row>
    <row r="3076" spans="89:90" ht="15">
      <c r="CK3076" s="4" t="s">
        <v>71</v>
      </c>
      <c r="CL3076" s="4" t="s">
        <v>6</v>
      </c>
    </row>
    <row r="3077" spans="85:90" ht="15">
      <c r="CG3077" s="21" t="s">
        <v>24</v>
      </c>
      <c r="CH3077" s="21" t="s">
        <v>39</v>
      </c>
      <c r="CI3077" s="21" t="s">
        <v>54</v>
      </c>
      <c r="CK3077" s="4" t="s">
        <v>72</v>
      </c>
      <c r="CL3077" s="4" t="s">
        <v>7</v>
      </c>
    </row>
    <row r="3078" spans="89:90" ht="15">
      <c r="CK3078" s="4" t="s">
        <v>73</v>
      </c>
      <c r="CL3078" s="4" t="s">
        <v>8</v>
      </c>
    </row>
    <row r="3079" spans="85:90" ht="15">
      <c r="CG3079" s="21" t="s">
        <v>25</v>
      </c>
      <c r="CH3079" s="21" t="s">
        <v>40</v>
      </c>
      <c r="CI3079" s="21" t="s">
        <v>55</v>
      </c>
      <c r="CK3079" s="4" t="s">
        <v>74</v>
      </c>
      <c r="CL3079" s="4" t="s">
        <v>9</v>
      </c>
    </row>
    <row r="3081" spans="85:87" ht="15">
      <c r="CG3081" s="21" t="s">
        <v>26</v>
      </c>
      <c r="CH3081" s="21" t="s">
        <v>41</v>
      </c>
      <c r="CI3081" s="21" t="s">
        <v>56</v>
      </c>
    </row>
    <row r="3083" spans="85:87" ht="15">
      <c r="CG3083" s="21" t="s">
        <v>27</v>
      </c>
      <c r="CH3083" s="21" t="s">
        <v>42</v>
      </c>
      <c r="CI3083" s="21" t="s">
        <v>57</v>
      </c>
    </row>
    <row r="3085" spans="85:87" ht="15">
      <c r="CG3085" s="21" t="s">
        <v>28</v>
      </c>
      <c r="CH3085" s="21" t="s">
        <v>43</v>
      </c>
      <c r="CI3085" s="21" t="s">
        <v>58</v>
      </c>
    </row>
    <row r="3087" spans="85:87" ht="15">
      <c r="CG3087" s="21" t="s">
        <v>29</v>
      </c>
      <c r="CH3087" s="21" t="s">
        <v>44</v>
      </c>
      <c r="CI3087" s="21" t="s">
        <v>59</v>
      </c>
    </row>
    <row r="3089" spans="85:87" ht="15">
      <c r="CG3089" s="21" t="s">
        <v>30</v>
      </c>
      <c r="CH3089" s="21" t="s">
        <v>45</v>
      </c>
      <c r="CI3089" s="21" t="s">
        <v>60</v>
      </c>
    </row>
    <row r="3091" spans="85:87" ht="15">
      <c r="CG3091" s="21" t="s">
        <v>31</v>
      </c>
      <c r="CH3091" s="21" t="s">
        <v>46</v>
      </c>
      <c r="CI3091" s="21" t="s">
        <v>61</v>
      </c>
    </row>
    <row r="3093" spans="85:87" ht="15">
      <c r="CG3093" s="21" t="s">
        <v>32</v>
      </c>
      <c r="CH3093" s="21" t="s">
        <v>47</v>
      </c>
      <c r="CI3093" s="21" t="s">
        <v>62</v>
      </c>
    </row>
    <row r="3095" spans="85:87" ht="15">
      <c r="CG3095" s="21" t="s">
        <v>33</v>
      </c>
      <c r="CH3095" s="21" t="s">
        <v>48</v>
      </c>
      <c r="CI3095" s="21" t="s">
        <v>63</v>
      </c>
    </row>
    <row r="3097" spans="85:87" ht="15">
      <c r="CG3097" s="21" t="s">
        <v>34</v>
      </c>
      <c r="CH3097" s="21" t="s">
        <v>49</v>
      </c>
      <c r="CI3097" s="21" t="s">
        <v>64</v>
      </c>
    </row>
    <row r="3099" spans="85:87" ht="15">
      <c r="CG3099" s="21" t="s">
        <v>35</v>
      </c>
      <c r="CH3099" s="21" t="s">
        <v>50</v>
      </c>
      <c r="CI3099" s="21" t="s">
        <v>65</v>
      </c>
    </row>
    <row r="3101" spans="85:87" ht="15">
      <c r="CG3101" s="21" t="s">
        <v>36</v>
      </c>
      <c r="CH3101" s="21" t="s">
        <v>51</v>
      </c>
      <c r="CI3101" s="21" t="s">
        <v>66</v>
      </c>
    </row>
    <row r="3133" spans="85:89" ht="15">
      <c r="CG3133" s="21" t="s">
        <v>21</v>
      </c>
      <c r="CK3133" s="21" t="s">
        <v>67</v>
      </c>
    </row>
    <row r="3134" spans="85:90" ht="15">
      <c r="CG3134" s="29" t="s">
        <v>20</v>
      </c>
      <c r="CH3134" s="29" t="s">
        <v>20</v>
      </c>
      <c r="CK3134" s="29" t="s">
        <v>20</v>
      </c>
      <c r="CL3134" s="29" t="s">
        <v>20</v>
      </c>
    </row>
    <row r="3136" spans="85:90" ht="15">
      <c r="CG3136" s="21" t="s">
        <v>22</v>
      </c>
      <c r="CH3136" s="21" t="s">
        <v>37</v>
      </c>
      <c r="CI3136" s="21" t="s">
        <v>52</v>
      </c>
      <c r="CK3136" s="4" t="s">
        <v>68</v>
      </c>
      <c r="CL3136" s="4" t="s">
        <v>3</v>
      </c>
    </row>
    <row r="3137" spans="89:90" ht="15">
      <c r="CK3137" s="4" t="s">
        <v>69</v>
      </c>
      <c r="CL3137" s="4" t="s">
        <v>4</v>
      </c>
    </row>
    <row r="3138" spans="85:90" ht="15">
      <c r="CG3138" s="21" t="s">
        <v>23</v>
      </c>
      <c r="CH3138" s="21" t="s">
        <v>38</v>
      </c>
      <c r="CI3138" s="21" t="s">
        <v>53</v>
      </c>
      <c r="CK3138" s="4" t="s">
        <v>70</v>
      </c>
      <c r="CL3138" s="4" t="s">
        <v>5</v>
      </c>
    </row>
    <row r="3139" spans="89:90" ht="15">
      <c r="CK3139" s="4" t="s">
        <v>71</v>
      </c>
      <c r="CL3139" s="4" t="s">
        <v>6</v>
      </c>
    </row>
    <row r="3140" spans="85:90" ht="15">
      <c r="CG3140" s="21" t="s">
        <v>24</v>
      </c>
      <c r="CH3140" s="21" t="s">
        <v>39</v>
      </c>
      <c r="CI3140" s="21" t="s">
        <v>54</v>
      </c>
      <c r="CK3140" s="4" t="s">
        <v>72</v>
      </c>
      <c r="CL3140" s="4" t="s">
        <v>7</v>
      </c>
    </row>
    <row r="3141" spans="89:90" ht="15">
      <c r="CK3141" s="4" t="s">
        <v>73</v>
      </c>
      <c r="CL3141" s="4" t="s">
        <v>8</v>
      </c>
    </row>
    <row r="3142" spans="85:90" ht="15">
      <c r="CG3142" s="21" t="s">
        <v>25</v>
      </c>
      <c r="CH3142" s="21" t="s">
        <v>40</v>
      </c>
      <c r="CI3142" s="21" t="s">
        <v>55</v>
      </c>
      <c r="CK3142" s="4" t="s">
        <v>74</v>
      </c>
      <c r="CL3142" s="4" t="s">
        <v>9</v>
      </c>
    </row>
    <row r="3143" spans="89:90" ht="15">
      <c r="CK3143" s="4" t="s">
        <v>0</v>
      </c>
      <c r="CL3143" s="4" t="s">
        <v>2</v>
      </c>
    </row>
    <row r="3144" spans="85:87" ht="15">
      <c r="CG3144" s="21" t="s">
        <v>26</v>
      </c>
      <c r="CH3144" s="21" t="s">
        <v>41</v>
      </c>
      <c r="CI3144" s="21" t="s">
        <v>56</v>
      </c>
    </row>
    <row r="3146" spans="85:87" ht="15">
      <c r="CG3146" s="21" t="s">
        <v>27</v>
      </c>
      <c r="CH3146" s="21" t="s">
        <v>42</v>
      </c>
      <c r="CI3146" s="21" t="s">
        <v>57</v>
      </c>
    </row>
    <row r="3148" spans="85:87" ht="15">
      <c r="CG3148" s="21" t="s">
        <v>28</v>
      </c>
      <c r="CH3148" s="21" t="s">
        <v>43</v>
      </c>
      <c r="CI3148" s="21" t="s">
        <v>58</v>
      </c>
    </row>
    <row r="3150" spans="85:87" ht="15">
      <c r="CG3150" s="21" t="s">
        <v>29</v>
      </c>
      <c r="CH3150" s="21" t="s">
        <v>44</v>
      </c>
      <c r="CI3150" s="21" t="s">
        <v>59</v>
      </c>
    </row>
    <row r="3152" spans="85:87" ht="15">
      <c r="CG3152" s="21" t="s">
        <v>30</v>
      </c>
      <c r="CH3152" s="21" t="s">
        <v>45</v>
      </c>
      <c r="CI3152" s="21" t="s">
        <v>60</v>
      </c>
    </row>
    <row r="3154" spans="85:87" ht="15">
      <c r="CG3154" s="21" t="s">
        <v>31</v>
      </c>
      <c r="CH3154" s="21" t="s">
        <v>46</v>
      </c>
      <c r="CI3154" s="21" t="s">
        <v>61</v>
      </c>
    </row>
    <row r="3156" spans="85:87" ht="15">
      <c r="CG3156" s="21" t="s">
        <v>32</v>
      </c>
      <c r="CH3156" s="21" t="s">
        <v>47</v>
      </c>
      <c r="CI3156" s="21" t="s">
        <v>62</v>
      </c>
    </row>
    <row r="3158" spans="85:87" ht="15">
      <c r="CG3158" s="21" t="s">
        <v>33</v>
      </c>
      <c r="CH3158" s="21" t="s">
        <v>48</v>
      </c>
      <c r="CI3158" s="21" t="s">
        <v>63</v>
      </c>
    </row>
    <row r="3160" spans="85:87" ht="15">
      <c r="CG3160" s="21" t="s">
        <v>34</v>
      </c>
      <c r="CH3160" s="21" t="s">
        <v>49</v>
      </c>
      <c r="CI3160" s="21" t="s">
        <v>64</v>
      </c>
    </row>
    <row r="3162" spans="85:87" ht="15">
      <c r="CG3162" s="21" t="s">
        <v>35</v>
      </c>
      <c r="CH3162" s="21" t="s">
        <v>50</v>
      </c>
      <c r="CI3162" s="21" t="s">
        <v>65</v>
      </c>
    </row>
    <row r="3164" spans="85:87" ht="15">
      <c r="CG3164" s="21" t="s">
        <v>36</v>
      </c>
      <c r="CH3164" s="21" t="s">
        <v>51</v>
      </c>
      <c r="CI3164" s="21" t="s">
        <v>66</v>
      </c>
    </row>
  </sheetData>
  <sheetProtection/>
  <mergeCells count="8">
    <mergeCell ref="E49:G49"/>
    <mergeCell ref="A1:A5"/>
    <mergeCell ref="B1:B5"/>
    <mergeCell ref="C1:S1"/>
    <mergeCell ref="C2:F2"/>
    <mergeCell ref="E3:F3"/>
    <mergeCell ref="G3:H3"/>
    <mergeCell ref="M3:S3"/>
  </mergeCells>
  <printOptions horizontalCentered="1"/>
  <pageMargins left="0.2362204724409449" right="0.2362204724409449" top="0" bottom="0" header="0.31496062992125984" footer="0.31496062992125984"/>
  <pageSetup horizontalDpi="600" verticalDpi="600" orientation="landscape" paperSize="9" scale="80" r:id="rId1"/>
  <headerFooter alignWithMargins="0">
    <oddFooter>&amp;CSayfa &amp;P / &amp;N</oddFooter>
  </headerFooter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DATATEKNİK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Sibel ÇETİN</dc:creator>
  <cp:keywords/>
  <dc:description/>
  <cp:lastModifiedBy>exper</cp:lastModifiedBy>
  <cp:lastPrinted>2010-06-09T07:18:53Z</cp:lastPrinted>
  <dcterms:created xsi:type="dcterms:W3CDTF">2000-03-23T11:10:25Z</dcterms:created>
  <dcterms:modified xsi:type="dcterms:W3CDTF">2011-01-11T11:39:18Z</dcterms:modified>
  <cp:category/>
  <cp:version/>
  <cp:contentType/>
  <cp:contentStatus/>
</cp:coreProperties>
</file>